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9855" activeTab="0"/>
  </bookViews>
  <sheets>
    <sheet name="Stocks" sheetId="1" r:id="rId1"/>
    <sheet name="Assets v. Liab" sheetId="2" r:id="rId2"/>
    <sheet name="Outflows and calcs" sheetId="3" r:id="rId3"/>
    <sheet name="Inflows" sheetId="4" r:id="rId4"/>
    <sheet name="Returns" sheetId="5" r:id="rId5"/>
    <sheet name="Fig 5" sheetId="6" r:id="rId6"/>
    <sheet name="Fig 6" sheetId="7" r:id="rId7"/>
    <sheet name="Fig 4" sheetId="8" r:id="rId8"/>
  </sheets>
  <externalReferences>
    <externalReference r:id="rId11"/>
    <externalReference r:id="rId12"/>
  </externalReferences>
  <definedNames>
    <definedName name="Data" localSheetId="2">'Outflows and calcs'!#REF!</definedName>
    <definedName name="tbsm3m" localSheetId="4">'Returns'!#REF!</definedName>
  </definedNames>
  <calcPr fullCalcOnLoad="1"/>
</workbook>
</file>

<file path=xl/sharedStrings.xml><?xml version="1.0" encoding="utf-8"?>
<sst xmlns="http://schemas.openxmlformats.org/spreadsheetml/2006/main" count="187" uniqueCount="167">
  <si>
    <t>Coupon payments on bonds</t>
  </si>
  <si>
    <t>Interest Payments on Commercial Paper</t>
  </si>
  <si>
    <t>Interest Payments on Bank Loans</t>
  </si>
  <si>
    <t>Interest Payments on Other loans</t>
  </si>
  <si>
    <t>Interest Payments on Mortages</t>
  </si>
  <si>
    <t>Interest Payments on Trade Credit</t>
  </si>
  <si>
    <t>Dividends</t>
  </si>
  <si>
    <t>Total Interest Received</t>
  </si>
  <si>
    <t>Total Interest Paid</t>
  </si>
  <si>
    <t>Net Issuance of Equities</t>
  </si>
  <si>
    <t>Interest Payments On Misc Liabilities</t>
  </si>
  <si>
    <t>Value of Securities</t>
  </si>
  <si>
    <t>GDP</t>
  </si>
  <si>
    <t>Div/GDP</t>
  </si>
  <si>
    <t>Total Payouts/GDP</t>
  </si>
  <si>
    <t>int_bond</t>
  </si>
  <si>
    <t>int_comml</t>
  </si>
  <si>
    <t>int_loans</t>
  </si>
  <si>
    <t>int_otloans</t>
  </si>
  <si>
    <t>int_mort</t>
  </si>
  <si>
    <t>int_trade</t>
  </si>
  <si>
    <t>int_misc</t>
  </si>
  <si>
    <t>Based on Annual Coupon Payments</t>
  </si>
  <si>
    <t>Liquid Assets</t>
  </si>
  <si>
    <t>int_liqua</t>
  </si>
  <si>
    <t>Mortages</t>
  </si>
  <si>
    <t>int_morta</t>
  </si>
  <si>
    <t>Consumer Credit</t>
  </si>
  <si>
    <t>int_conscr</t>
  </si>
  <si>
    <t>int_mutualf</t>
  </si>
  <si>
    <t>int_tradea</t>
  </si>
  <si>
    <t>Misc Assets</t>
  </si>
  <si>
    <t>int_miscas</t>
  </si>
  <si>
    <t>Data file</t>
  </si>
  <si>
    <t>Program</t>
  </si>
  <si>
    <t>Sum</t>
  </si>
  <si>
    <t>Trade receivables</t>
  </si>
  <si>
    <t>LIQUID.M</t>
  </si>
  <si>
    <t>MORTA.M</t>
  </si>
  <si>
    <t>CONSCR.M</t>
  </si>
  <si>
    <t>TRADEA.M</t>
  </si>
  <si>
    <t>Inflows</t>
  </si>
  <si>
    <t>BONDS_BIS.M</t>
  </si>
  <si>
    <t>COMM.M</t>
  </si>
  <si>
    <t>LOANS.M</t>
  </si>
  <si>
    <t>OTLOANS.M</t>
  </si>
  <si>
    <t>MORT.M</t>
  </si>
  <si>
    <t>TRADE.M</t>
  </si>
  <si>
    <t>MISCELL.M</t>
  </si>
  <si>
    <t>FF code</t>
  </si>
  <si>
    <t>Annual dividends for early years</t>
  </si>
  <si>
    <t>Annual issuance for early years</t>
  </si>
  <si>
    <t>Annual at quarterly rate</t>
  </si>
  <si>
    <t>Repurchase of Equity at annual rate</t>
  </si>
  <si>
    <t>Formula</t>
  </si>
  <si>
    <t>=B7+C7+D7+E7+F7+G7+H7</t>
  </si>
  <si>
    <t>Payouts to debt holders/ Value</t>
  </si>
  <si>
    <t>Repur-chases of Equity/ GDP</t>
  </si>
  <si>
    <t>Coupon/ Value</t>
  </si>
  <si>
    <t>=Inflows!H5</t>
  </si>
  <si>
    <t>=L7/4</t>
  </si>
  <si>
    <t>Payouts/ value</t>
  </si>
  <si>
    <t>Payout to debt holders/GDP</t>
  </si>
  <si>
    <t>=4*B7/Y7</t>
  </si>
  <si>
    <t>Year</t>
  </si>
  <si>
    <t>Debt payout, moving average</t>
  </si>
  <si>
    <t>Payout yield, moving average</t>
  </si>
  <si>
    <t>Bond component, moving average</t>
  </si>
  <si>
    <t>Zero</t>
  </si>
  <si>
    <t>Coupon Payment on Tax-Ex. Sec.</t>
  </si>
  <si>
    <t>BONDS_EX.M</t>
  </si>
  <si>
    <t>int_bond_ex</t>
  </si>
  <si>
    <t>int_muni</t>
  </si>
  <si>
    <t>MUNI.M</t>
  </si>
  <si>
    <t>Tax-Ex. Securities</t>
  </si>
  <si>
    <t>MISCELLA.M</t>
  </si>
  <si>
    <t>FL106120005</t>
  </si>
  <si>
    <t>FL104190005.Q</t>
  </si>
  <si>
    <t>FL103164003.Q</t>
  </si>
  <si>
    <t>=AA7/Z7</t>
  </si>
  <si>
    <t>=P7/(AD7*1000)</t>
  </si>
  <si>
    <t>=W7/(AD7*1000)</t>
  </si>
  <si>
    <t>=AB7/(AD7*1000)</t>
  </si>
  <si>
    <t>NIPA</t>
  </si>
  <si>
    <t>UTABS</t>
  </si>
  <si>
    <t>d</t>
  </si>
  <si>
    <t>v</t>
  </si>
  <si>
    <t>r</t>
  </si>
  <si>
    <t>return</t>
  </si>
  <si>
    <t>r tilde</t>
  </si>
  <si>
    <t>p</t>
  </si>
  <si>
    <t>quarterly</t>
  </si>
  <si>
    <t>Repur-chases/ GDP, moving average</t>
  </si>
  <si>
    <t>Total payouts at annual rate</t>
  </si>
  <si>
    <t>Payouts to debt holders at annual rate</t>
  </si>
  <si>
    <t>=J-K</t>
  </si>
  <si>
    <t>Net interest paid, annual rate</t>
  </si>
  <si>
    <t>Dividends, annual rate</t>
  </si>
  <si>
    <t>=Q+L</t>
  </si>
  <si>
    <t>=P+X+AB</t>
  </si>
  <si>
    <t>Repay-ment of debt, annual rate</t>
  </si>
  <si>
    <t>Total payout,  moving average</t>
  </si>
  <si>
    <t>Net Foreign Inv</t>
  </si>
  <si>
    <t>int_foreign</t>
  </si>
  <si>
    <t>FOREIGN.M</t>
  </si>
  <si>
    <t>Omitted</t>
  </si>
  <si>
    <t>Added</t>
  </si>
  <si>
    <t xml:space="preserve">Omitted </t>
  </si>
  <si>
    <t>Mutual funds+Fin. Equity holdings</t>
  </si>
  <si>
    <t>MUTUALF_BIS.M</t>
  </si>
  <si>
    <t>='[Stocks 4-25-00.xls]Calcs'!Q</t>
  </si>
  <si>
    <t>Net increase in book liab excluding equity issued</t>
  </si>
  <si>
    <t>=X/Z</t>
  </si>
  <si>
    <t>=X7/(1000*AC7)</t>
  </si>
  <si>
    <r>
      <t xml:space="preserve">Based on </t>
    </r>
    <r>
      <rPr>
        <b/>
        <u val="single"/>
        <sz val="10"/>
        <rFont val="Arial"/>
        <family val="0"/>
      </rPr>
      <t>Annual</t>
    </r>
    <r>
      <rPr>
        <b/>
        <sz val="10"/>
        <rFont val="Arial"/>
        <family val="0"/>
      </rPr>
      <t xml:space="preserve"> Coupon Payments</t>
    </r>
  </si>
  <si>
    <t>Total Payouts</t>
  </si>
  <si>
    <t>Investment Deflator</t>
  </si>
  <si>
    <t>Outflows</t>
  </si>
  <si>
    <t>Returns</t>
  </si>
  <si>
    <t>NOT USED</t>
  </si>
  <si>
    <t>Market value of bonds</t>
  </si>
  <si>
    <t>Market Value of Tax-ex. Sec.</t>
  </si>
  <si>
    <t>Total Market Value of Bonds</t>
  </si>
  <si>
    <t>Issues of Corp. Bonds</t>
  </si>
  <si>
    <t>Book value of bonds</t>
  </si>
  <si>
    <t>Issues of Tax.Ex. Sec.</t>
  </si>
  <si>
    <t>Book Value of Tax Ex Securities</t>
  </si>
  <si>
    <t>Total Book Value of Bonds</t>
  </si>
  <si>
    <t>Financial Assets</t>
  </si>
  <si>
    <t>Market Value of Equity</t>
  </si>
  <si>
    <t>Financial Liabilities (exludes  Equity)</t>
  </si>
  <si>
    <t>Debt at market value</t>
  </si>
  <si>
    <t>Market value of securities with corp bonds at market value</t>
  </si>
  <si>
    <t>Value of securities with corp bonds at book value</t>
  </si>
  <si>
    <t>Unid. Misc Assets</t>
  </si>
  <si>
    <t>Value of securities with corp bonds at market value plus unid. Misc. assets</t>
  </si>
  <si>
    <t>Credit market debt</t>
  </si>
  <si>
    <t>Debt/value</t>
  </si>
  <si>
    <t>Nominal investment</t>
  </si>
  <si>
    <t>Real Investment</t>
  </si>
  <si>
    <t>Investment deflator</t>
  </si>
  <si>
    <t>Value/ deflator</t>
  </si>
  <si>
    <t>Coupon/ value</t>
  </si>
  <si>
    <t>Value in billions of 1996 dollars</t>
  </si>
  <si>
    <t>val_bond</t>
  </si>
  <si>
    <t>val_bond_ex</t>
  </si>
  <si>
    <t>LTABS</t>
  </si>
  <si>
    <t>miscalleneous.xls</t>
  </si>
  <si>
    <t>BONDS_BIS</t>
  </si>
  <si>
    <t>BONDS_EX</t>
  </si>
  <si>
    <t>FL103163003.Q</t>
  </si>
  <si>
    <t>=1000*K+M</t>
  </si>
  <si>
    <t>N6+I6-D6</t>
  </si>
  <si>
    <t>=M9/H9</t>
  </si>
  <si>
    <t>R6/S6</t>
  </si>
  <si>
    <t>N6/T6</t>
  </si>
  <si>
    <t>=B9/H9</t>
  </si>
  <si>
    <t>Assets</t>
  </si>
  <si>
    <t>Equity</t>
  </si>
  <si>
    <t>Debt</t>
  </si>
  <si>
    <t>Stocks</t>
  </si>
  <si>
    <t>Assets (less Unid. Misc. Assets)</t>
  </si>
  <si>
    <t>Earnings</t>
  </si>
  <si>
    <t>Rate</t>
  </si>
  <si>
    <t>Liabilities</t>
  </si>
  <si>
    <t>Net liabilities</t>
  </si>
  <si>
    <t>Net Liabilities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</si>
</sst>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"/>
    <numFmt numFmtId="166" formatCode="0.0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_(* #,##0.0_);_(* \(#,##0.0\);_(* &quot;-&quot;??_);_(@_)"/>
    <numFmt numFmtId="172" formatCode="_(* #,##0_);_(* \(#,##0\);_(* &quot;-&quot;??_);_(@_)"/>
    <numFmt numFmtId="173" formatCode="#,##0.000"/>
    <numFmt numFmtId="174" formatCode="#,##0.0000"/>
    <numFmt numFmtId="175" formatCode="#,##0.00000"/>
    <numFmt numFmtId="176" formatCode="0.0"/>
    <numFmt numFmtId="177" formatCode="0.000"/>
    <numFmt numFmtId="178" formatCode="0.0000"/>
    <numFmt numFmtId="179" formatCode="0.00000"/>
    <numFmt numFmtId="180" formatCode="_(* #,##0.000_);_(* \(#,##0.000\);_(* &quot;-&quot;??_);_(@_)"/>
    <numFmt numFmtId="181" formatCode="_(* #,##0.0000_);_(* \(#,##0.0000\);_(* &quot;-&quot;??_);_(@_)"/>
    <numFmt numFmtId="182" formatCode="_(* #,##0.0000_);_(* \(#,##0.0000\);_(* &quot;-&quot;????_);_(@_)"/>
  </numFmts>
  <fonts count="10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0"/>
    </font>
    <font>
      <u val="single"/>
      <sz val="10"/>
      <color indexed="17"/>
      <name val="Arial"/>
      <family val="0"/>
    </font>
    <font>
      <u val="single"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wrapText="1"/>
    </xf>
    <xf numFmtId="17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7" fontId="0" fillId="0" borderId="0" xfId="0" applyNumberForma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7" fontId="2" fillId="0" borderId="1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wrapText="1"/>
    </xf>
    <xf numFmtId="3" fontId="0" fillId="0" borderId="0" xfId="0" applyNumberFormat="1" applyFill="1" applyBorder="1" applyAlignment="1" quotePrefix="1">
      <alignment wrapText="1"/>
    </xf>
    <xf numFmtId="3" fontId="0" fillId="0" borderId="0" xfId="0" applyNumberFormat="1" applyFill="1" applyBorder="1" applyAlignment="1" quotePrefix="1">
      <alignment/>
    </xf>
    <xf numFmtId="174" fontId="0" fillId="0" borderId="0" xfId="0" applyNumberFormat="1" applyFill="1" applyBorder="1" applyAlignment="1" quotePrefix="1">
      <alignment wrapText="1"/>
    </xf>
    <xf numFmtId="178" fontId="0" fillId="0" borderId="0" xfId="0" applyNumberFormat="1" applyFill="1" applyBorder="1" applyAlignment="1" quotePrefix="1">
      <alignment wrapText="1"/>
    </xf>
    <xf numFmtId="174" fontId="0" fillId="0" borderId="0" xfId="0" applyNumberFormat="1" applyFill="1" applyBorder="1" applyAlignment="1" quotePrefix="1">
      <alignment vertical="center" wrapText="1"/>
    </xf>
    <xf numFmtId="175" fontId="0" fillId="0" borderId="0" xfId="0" applyNumberFormat="1" applyFill="1" applyBorder="1" applyAlignment="1" quotePrefix="1">
      <alignment wrapText="1"/>
    </xf>
    <xf numFmtId="17" fontId="0" fillId="0" borderId="0" xfId="0" applyNumberFormat="1" applyFill="1" applyBorder="1" applyAlignment="1">
      <alignment wrapText="1"/>
    </xf>
    <xf numFmtId="170" fontId="0" fillId="0" borderId="0" xfId="0" applyNumberFormat="1" applyFill="1" applyBorder="1" applyAlignment="1">
      <alignment wrapText="1"/>
    </xf>
    <xf numFmtId="174" fontId="0" fillId="0" borderId="0" xfId="0" applyNumberFormat="1" applyFill="1" applyBorder="1" applyAlignment="1" quotePrefix="1">
      <alignment/>
    </xf>
    <xf numFmtId="174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 wrapText="1"/>
    </xf>
    <xf numFmtId="175" fontId="0" fillId="0" borderId="0" xfId="0" applyNumberFormat="1" applyFill="1" applyBorder="1" applyAlignment="1">
      <alignment wrapText="1"/>
    </xf>
    <xf numFmtId="11" fontId="0" fillId="0" borderId="1" xfId="0" applyNumberFormat="1" applyFill="1" applyBorder="1" applyAlignment="1">
      <alignment/>
    </xf>
    <xf numFmtId="172" fontId="0" fillId="0" borderId="1" xfId="15" applyNumberFormat="1" applyFont="1" applyFill="1" applyBorder="1" applyAlignment="1">
      <alignment/>
    </xf>
    <xf numFmtId="178" fontId="0" fillId="0" borderId="1" xfId="0" applyNumberFormat="1" applyFill="1" applyBorder="1" applyAlignment="1">
      <alignment/>
    </xf>
    <xf numFmtId="17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2" fillId="0" borderId="3" xfId="0" applyNumberFormat="1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3" fontId="0" fillId="0" borderId="0" xfId="15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/>
    </xf>
    <xf numFmtId="3" fontId="0" fillId="0" borderId="1" xfId="15" applyNumberFormat="1" applyFont="1" applyFill="1" applyBorder="1" applyAlignment="1">
      <alignment/>
    </xf>
    <xf numFmtId="0" fontId="0" fillId="0" borderId="1" xfId="0" applyNumberFormat="1" applyFill="1" applyBorder="1" applyAlignment="1">
      <alignment/>
    </xf>
    <xf numFmtId="17" fontId="0" fillId="0" borderId="2" xfId="0" applyNumberFormat="1" applyFill="1" applyBorder="1" applyAlignment="1">
      <alignment/>
    </xf>
    <xf numFmtId="3" fontId="0" fillId="0" borderId="2" xfId="15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17" fontId="2" fillId="0" borderId="2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172" fontId="0" fillId="0" borderId="0" xfId="15" applyNumberFormat="1" applyFont="1" applyFill="1" applyBorder="1" applyAlignment="1">
      <alignment/>
    </xf>
    <xf numFmtId="3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 quotePrefix="1">
      <alignment wrapText="1"/>
    </xf>
    <xf numFmtId="178" fontId="0" fillId="0" borderId="2" xfId="0" applyNumberFormat="1" applyFill="1" applyBorder="1" applyAlignment="1" quotePrefix="1">
      <alignment wrapText="1"/>
    </xf>
    <xf numFmtId="174" fontId="0" fillId="0" borderId="2" xfId="0" applyNumberFormat="1" applyFill="1" applyBorder="1" applyAlignment="1" quotePrefix="1">
      <alignment wrapText="1"/>
    </xf>
    <xf numFmtId="172" fontId="0" fillId="0" borderId="2" xfId="15" applyNumberFormat="1" applyFont="1" applyFill="1" applyBorder="1" applyAlignment="1">
      <alignment/>
    </xf>
    <xf numFmtId="174" fontId="0" fillId="0" borderId="2" xfId="0" applyNumberFormat="1" applyFill="1" applyBorder="1" applyAlignment="1">
      <alignment/>
    </xf>
    <xf numFmtId="17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5" xfId="0" applyNumberFormat="1" applyFill="1" applyBorder="1" applyAlignment="1" quotePrefix="1">
      <alignment wrapText="1"/>
    </xf>
    <xf numFmtId="174" fontId="0" fillId="0" borderId="5" xfId="0" applyNumberFormat="1" applyFill="1" applyBorder="1" applyAlignment="1">
      <alignment/>
    </xf>
    <xf numFmtId="172" fontId="0" fillId="0" borderId="5" xfId="15" applyNumberFormat="1" applyFont="1" applyFill="1" applyBorder="1" applyAlignment="1">
      <alignment/>
    </xf>
    <xf numFmtId="0" fontId="0" fillId="0" borderId="5" xfId="0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172" fontId="0" fillId="0" borderId="1" xfId="0" applyNumberFormat="1" applyFill="1" applyBorder="1" applyAlignment="1">
      <alignment/>
    </xf>
    <xf numFmtId="0" fontId="0" fillId="0" borderId="4" xfId="0" applyFill="1" applyBorder="1" applyAlignment="1">
      <alignment wrapText="1"/>
    </xf>
    <xf numFmtId="178" fontId="0" fillId="0" borderId="4" xfId="0" applyNumberForma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'Outflows and calcs'!$AH$8:$AH$222</c:f>
              <c:numCache>
                <c:ptCount val="215"/>
                <c:pt idx="0">
                  <c:v>1946</c:v>
                </c:pt>
                <c:pt idx="1">
                  <c:v>1946</c:v>
                </c:pt>
                <c:pt idx="2">
                  <c:v>1946</c:v>
                </c:pt>
                <c:pt idx="3">
                  <c:v>1946</c:v>
                </c:pt>
                <c:pt idx="4">
                  <c:v>1947</c:v>
                </c:pt>
                <c:pt idx="5">
                  <c:v>1947</c:v>
                </c:pt>
                <c:pt idx="6">
                  <c:v>1947</c:v>
                </c:pt>
                <c:pt idx="7">
                  <c:v>1947</c:v>
                </c:pt>
                <c:pt idx="8">
                  <c:v>1948</c:v>
                </c:pt>
                <c:pt idx="9">
                  <c:v>1948</c:v>
                </c:pt>
                <c:pt idx="10">
                  <c:v>1948</c:v>
                </c:pt>
                <c:pt idx="11">
                  <c:v>1948</c:v>
                </c:pt>
                <c:pt idx="12">
                  <c:v>1949</c:v>
                </c:pt>
                <c:pt idx="13">
                  <c:v>1949</c:v>
                </c:pt>
                <c:pt idx="14">
                  <c:v>1949</c:v>
                </c:pt>
                <c:pt idx="15">
                  <c:v>1949</c:v>
                </c:pt>
                <c:pt idx="16">
                  <c:v>1950</c:v>
                </c:pt>
                <c:pt idx="17">
                  <c:v>1950</c:v>
                </c:pt>
                <c:pt idx="18">
                  <c:v>1950</c:v>
                </c:pt>
                <c:pt idx="19">
                  <c:v>1950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1953</c:v>
                </c:pt>
                <c:pt idx="29">
                  <c:v>1953</c:v>
                </c:pt>
                <c:pt idx="30">
                  <c:v>1953</c:v>
                </c:pt>
                <c:pt idx="31">
                  <c:v>1953</c:v>
                </c:pt>
                <c:pt idx="32">
                  <c:v>1954</c:v>
                </c:pt>
                <c:pt idx="33">
                  <c:v>1954</c:v>
                </c:pt>
                <c:pt idx="34">
                  <c:v>1954</c:v>
                </c:pt>
                <c:pt idx="35">
                  <c:v>1954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1955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1957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1958</c:v>
                </c:pt>
                <c:pt idx="49">
                  <c:v>1958</c:v>
                </c:pt>
                <c:pt idx="50">
                  <c:v>1958</c:v>
                </c:pt>
                <c:pt idx="51">
                  <c:v>1958</c:v>
                </c:pt>
                <c:pt idx="52">
                  <c:v>1959</c:v>
                </c:pt>
                <c:pt idx="53">
                  <c:v>1959</c:v>
                </c:pt>
                <c:pt idx="54">
                  <c:v>1959</c:v>
                </c:pt>
                <c:pt idx="55">
                  <c:v>1959</c:v>
                </c:pt>
                <c:pt idx="56">
                  <c:v>1960</c:v>
                </c:pt>
                <c:pt idx="57">
                  <c:v>1960</c:v>
                </c:pt>
                <c:pt idx="58">
                  <c:v>1960</c:v>
                </c:pt>
                <c:pt idx="59">
                  <c:v>1960</c:v>
                </c:pt>
                <c:pt idx="60">
                  <c:v>1961</c:v>
                </c:pt>
                <c:pt idx="61">
                  <c:v>1961</c:v>
                </c:pt>
                <c:pt idx="62">
                  <c:v>1961</c:v>
                </c:pt>
                <c:pt idx="63">
                  <c:v>1961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1963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1964</c:v>
                </c:pt>
                <c:pt idx="76">
                  <c:v>1965</c:v>
                </c:pt>
                <c:pt idx="77">
                  <c:v>1965</c:v>
                </c:pt>
                <c:pt idx="78">
                  <c:v>1965</c:v>
                </c:pt>
                <c:pt idx="79">
                  <c:v>1965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1968</c:v>
                </c:pt>
                <c:pt idx="89">
                  <c:v>1968</c:v>
                </c:pt>
                <c:pt idx="90">
                  <c:v>1968</c:v>
                </c:pt>
                <c:pt idx="91">
                  <c:v>1968</c:v>
                </c:pt>
                <c:pt idx="92">
                  <c:v>1969</c:v>
                </c:pt>
                <c:pt idx="93">
                  <c:v>1969</c:v>
                </c:pt>
                <c:pt idx="94">
                  <c:v>1969</c:v>
                </c:pt>
                <c:pt idx="95">
                  <c:v>1969</c:v>
                </c:pt>
                <c:pt idx="96">
                  <c:v>1970</c:v>
                </c:pt>
                <c:pt idx="97">
                  <c:v>1970</c:v>
                </c:pt>
                <c:pt idx="98">
                  <c:v>1970</c:v>
                </c:pt>
                <c:pt idx="99">
                  <c:v>1970</c:v>
                </c:pt>
                <c:pt idx="100">
                  <c:v>1971</c:v>
                </c:pt>
                <c:pt idx="101">
                  <c:v>1971</c:v>
                </c:pt>
                <c:pt idx="102">
                  <c:v>1971</c:v>
                </c:pt>
                <c:pt idx="103">
                  <c:v>1971</c:v>
                </c:pt>
                <c:pt idx="104">
                  <c:v>1972</c:v>
                </c:pt>
                <c:pt idx="105">
                  <c:v>1972</c:v>
                </c:pt>
                <c:pt idx="106">
                  <c:v>1972</c:v>
                </c:pt>
                <c:pt idx="107">
                  <c:v>1972</c:v>
                </c:pt>
                <c:pt idx="108">
                  <c:v>1973</c:v>
                </c:pt>
                <c:pt idx="109">
                  <c:v>1973</c:v>
                </c:pt>
                <c:pt idx="110">
                  <c:v>1973</c:v>
                </c:pt>
                <c:pt idx="111">
                  <c:v>1973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1975</c:v>
                </c:pt>
                <c:pt idx="117">
                  <c:v>1975</c:v>
                </c:pt>
                <c:pt idx="118">
                  <c:v>1975</c:v>
                </c:pt>
                <c:pt idx="119">
                  <c:v>1975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1976</c:v>
                </c:pt>
                <c:pt idx="124">
                  <c:v>1977</c:v>
                </c:pt>
                <c:pt idx="125">
                  <c:v>1977</c:v>
                </c:pt>
                <c:pt idx="126">
                  <c:v>1977</c:v>
                </c:pt>
                <c:pt idx="127">
                  <c:v>1977</c:v>
                </c:pt>
                <c:pt idx="128">
                  <c:v>1978</c:v>
                </c:pt>
                <c:pt idx="129">
                  <c:v>1978</c:v>
                </c:pt>
                <c:pt idx="130">
                  <c:v>1978</c:v>
                </c:pt>
                <c:pt idx="131">
                  <c:v>1978</c:v>
                </c:pt>
                <c:pt idx="132">
                  <c:v>1979</c:v>
                </c:pt>
                <c:pt idx="133">
                  <c:v>1979</c:v>
                </c:pt>
                <c:pt idx="134">
                  <c:v>1979</c:v>
                </c:pt>
                <c:pt idx="135">
                  <c:v>1979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1981</c:v>
                </c:pt>
                <c:pt idx="141">
                  <c:v>1981</c:v>
                </c:pt>
                <c:pt idx="142">
                  <c:v>1981</c:v>
                </c:pt>
                <c:pt idx="143">
                  <c:v>1981</c:v>
                </c:pt>
                <c:pt idx="144">
                  <c:v>1982</c:v>
                </c:pt>
                <c:pt idx="145">
                  <c:v>1982</c:v>
                </c:pt>
                <c:pt idx="146">
                  <c:v>1982</c:v>
                </c:pt>
                <c:pt idx="147">
                  <c:v>1982</c:v>
                </c:pt>
                <c:pt idx="148">
                  <c:v>1983</c:v>
                </c:pt>
                <c:pt idx="149">
                  <c:v>1983</c:v>
                </c:pt>
                <c:pt idx="150">
                  <c:v>1983</c:v>
                </c:pt>
                <c:pt idx="151">
                  <c:v>1983</c:v>
                </c:pt>
                <c:pt idx="152">
                  <c:v>1984</c:v>
                </c:pt>
                <c:pt idx="153">
                  <c:v>1984</c:v>
                </c:pt>
                <c:pt idx="154">
                  <c:v>1984</c:v>
                </c:pt>
                <c:pt idx="155">
                  <c:v>1984</c:v>
                </c:pt>
                <c:pt idx="156">
                  <c:v>1985</c:v>
                </c:pt>
                <c:pt idx="157">
                  <c:v>1985</c:v>
                </c:pt>
                <c:pt idx="158">
                  <c:v>1985</c:v>
                </c:pt>
                <c:pt idx="159">
                  <c:v>1985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1986</c:v>
                </c:pt>
                <c:pt idx="164">
                  <c:v>1987</c:v>
                </c:pt>
                <c:pt idx="165">
                  <c:v>1987</c:v>
                </c:pt>
                <c:pt idx="166">
                  <c:v>1987</c:v>
                </c:pt>
                <c:pt idx="167">
                  <c:v>1987</c:v>
                </c:pt>
                <c:pt idx="168">
                  <c:v>1988</c:v>
                </c:pt>
                <c:pt idx="169">
                  <c:v>1988</c:v>
                </c:pt>
                <c:pt idx="170">
                  <c:v>1988</c:v>
                </c:pt>
                <c:pt idx="171">
                  <c:v>1988</c:v>
                </c:pt>
                <c:pt idx="172">
                  <c:v>1989</c:v>
                </c:pt>
                <c:pt idx="173">
                  <c:v>1989</c:v>
                </c:pt>
                <c:pt idx="174">
                  <c:v>1989</c:v>
                </c:pt>
                <c:pt idx="175">
                  <c:v>1989</c:v>
                </c:pt>
                <c:pt idx="176">
                  <c:v>1990</c:v>
                </c:pt>
                <c:pt idx="177">
                  <c:v>1990</c:v>
                </c:pt>
                <c:pt idx="178">
                  <c:v>1990</c:v>
                </c:pt>
                <c:pt idx="179">
                  <c:v>1990</c:v>
                </c:pt>
                <c:pt idx="180">
                  <c:v>1991</c:v>
                </c:pt>
                <c:pt idx="181">
                  <c:v>1991</c:v>
                </c:pt>
                <c:pt idx="182">
                  <c:v>1991</c:v>
                </c:pt>
                <c:pt idx="183">
                  <c:v>1991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1992</c:v>
                </c:pt>
                <c:pt idx="188">
                  <c:v>1993</c:v>
                </c:pt>
                <c:pt idx="189">
                  <c:v>1993</c:v>
                </c:pt>
                <c:pt idx="190">
                  <c:v>1993</c:v>
                </c:pt>
                <c:pt idx="191">
                  <c:v>1993</c:v>
                </c:pt>
                <c:pt idx="192">
                  <c:v>1994</c:v>
                </c:pt>
                <c:pt idx="193">
                  <c:v>1994</c:v>
                </c:pt>
                <c:pt idx="194">
                  <c:v>1994</c:v>
                </c:pt>
                <c:pt idx="195">
                  <c:v>1994</c:v>
                </c:pt>
                <c:pt idx="196">
                  <c:v>1995</c:v>
                </c:pt>
                <c:pt idx="197">
                  <c:v>1995</c:v>
                </c:pt>
                <c:pt idx="198">
                  <c:v>1995</c:v>
                </c:pt>
                <c:pt idx="199">
                  <c:v>1995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1998</c:v>
                </c:pt>
                <c:pt idx="209">
                  <c:v>1998</c:v>
                </c:pt>
                <c:pt idx="210">
                  <c:v>1998</c:v>
                </c:pt>
                <c:pt idx="211">
                  <c:v>1998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</c:numCache>
            </c:numRef>
          </c:cat>
          <c:val>
            <c:numRef>
              <c:f>'Outflows and calcs'!$AJ$8:$AJ$222</c:f>
              <c:numCache>
                <c:ptCount val="215"/>
                <c:pt idx="0">
                  <c:v>0.010811969338022814</c:v>
                </c:pt>
                <c:pt idx="1">
                  <c:v>0.01427495715112125</c:v>
                </c:pt>
                <c:pt idx="2">
                  <c:v>0.021324398685564346</c:v>
                </c:pt>
                <c:pt idx="3">
                  <c:v>0.09426965998247433</c:v>
                </c:pt>
                <c:pt idx="4">
                  <c:v>0.033114797473239824</c:v>
                </c:pt>
                <c:pt idx="5">
                  <c:v>0.032375159999282685</c:v>
                </c:pt>
                <c:pt idx="6">
                  <c:v>0.026340827442212257</c:v>
                </c:pt>
                <c:pt idx="7">
                  <c:v>0.013136869178436806</c:v>
                </c:pt>
                <c:pt idx="8">
                  <c:v>0.01782906151892101</c:v>
                </c:pt>
                <c:pt idx="9">
                  <c:v>0.014112365220290126</c:v>
                </c:pt>
                <c:pt idx="10">
                  <c:v>0.013257741801304701</c:v>
                </c:pt>
                <c:pt idx="11">
                  <c:v>0.016368161644515995</c:v>
                </c:pt>
                <c:pt idx="12">
                  <c:v>0.023616920345079295</c:v>
                </c:pt>
                <c:pt idx="13">
                  <c:v>0.026821868154221537</c:v>
                </c:pt>
                <c:pt idx="14">
                  <c:v>0.02999242158197471</c:v>
                </c:pt>
                <c:pt idx="15">
                  <c:v>0.03674100287180548</c:v>
                </c:pt>
                <c:pt idx="16">
                  <c:v>0.04743684637825013</c:v>
                </c:pt>
                <c:pt idx="17">
                  <c:v>0.046750536530256286</c:v>
                </c:pt>
                <c:pt idx="18">
                  <c:v>0.04934382490353512</c:v>
                </c:pt>
                <c:pt idx="19">
                  <c:v>0.0386664356181665</c:v>
                </c:pt>
                <c:pt idx="20">
                  <c:v>0.018546499269068203</c:v>
                </c:pt>
                <c:pt idx="21">
                  <c:v>0.017612981050039847</c:v>
                </c:pt>
                <c:pt idx="22">
                  <c:v>0.014697233407887741</c:v>
                </c:pt>
                <c:pt idx="23">
                  <c:v>0.004461749707475605</c:v>
                </c:pt>
                <c:pt idx="24">
                  <c:v>-0.0006167850962034301</c:v>
                </c:pt>
                <c:pt idx="25">
                  <c:v>0.00465150642197361</c:v>
                </c:pt>
                <c:pt idx="26">
                  <c:v>0.006427299500989586</c:v>
                </c:pt>
                <c:pt idx="27">
                  <c:v>0.002262712719623434</c:v>
                </c:pt>
                <c:pt idx="28">
                  <c:v>0.0003807129026278701</c:v>
                </c:pt>
                <c:pt idx="29">
                  <c:v>-0.0025136620814456747</c:v>
                </c:pt>
                <c:pt idx="30">
                  <c:v>0.0029911118319427233</c:v>
                </c:pt>
                <c:pt idx="31">
                  <c:v>0.00784288981492669</c:v>
                </c:pt>
                <c:pt idx="32">
                  <c:v>0.004702695000904234</c:v>
                </c:pt>
                <c:pt idx="33">
                  <c:v>-0.00011733240685545161</c:v>
                </c:pt>
                <c:pt idx="34">
                  <c:v>-5.241038132403716E-05</c:v>
                </c:pt>
                <c:pt idx="35">
                  <c:v>0.0009348267286740358</c:v>
                </c:pt>
                <c:pt idx="36">
                  <c:v>0.007756908081424378</c:v>
                </c:pt>
                <c:pt idx="37">
                  <c:v>0.009484999682450892</c:v>
                </c:pt>
                <c:pt idx="38">
                  <c:v>0.003932010180714491</c:v>
                </c:pt>
                <c:pt idx="39">
                  <c:v>0.00016632488445945687</c:v>
                </c:pt>
                <c:pt idx="40">
                  <c:v>-0.010209983457896752</c:v>
                </c:pt>
                <c:pt idx="41">
                  <c:v>-0.01963819613328562</c:v>
                </c:pt>
                <c:pt idx="42">
                  <c:v>-0.01772518835338164</c:v>
                </c:pt>
                <c:pt idx="43">
                  <c:v>-0.013849918287534851</c:v>
                </c:pt>
                <c:pt idx="44">
                  <c:v>-0.006631999245561135</c:v>
                </c:pt>
                <c:pt idx="45">
                  <c:v>0.0011593464256679752</c:v>
                </c:pt>
                <c:pt idx="46">
                  <c:v>-0.0007549934343418403</c:v>
                </c:pt>
                <c:pt idx="47">
                  <c:v>0.000995439130259451</c:v>
                </c:pt>
                <c:pt idx="48">
                  <c:v>0.006820861189313236</c:v>
                </c:pt>
                <c:pt idx="49">
                  <c:v>0.007750608663296094</c:v>
                </c:pt>
                <c:pt idx="50">
                  <c:v>0.010446493964339713</c:v>
                </c:pt>
                <c:pt idx="51">
                  <c:v>0.0033153803198880025</c:v>
                </c:pt>
                <c:pt idx="52">
                  <c:v>-0.0012411001019003946</c:v>
                </c:pt>
                <c:pt idx="53">
                  <c:v>0.0018610669689277087</c:v>
                </c:pt>
                <c:pt idx="54">
                  <c:v>0.0029609648844354476</c:v>
                </c:pt>
                <c:pt idx="55">
                  <c:v>0.007495515606852017</c:v>
                </c:pt>
                <c:pt idx="56">
                  <c:v>0.0055560931838503375</c:v>
                </c:pt>
                <c:pt idx="57">
                  <c:v>0.0042255412942592335</c:v>
                </c:pt>
                <c:pt idx="58">
                  <c:v>0.003316233184379749</c:v>
                </c:pt>
                <c:pt idx="59">
                  <c:v>0.003357089267738641</c:v>
                </c:pt>
                <c:pt idx="60">
                  <c:v>0.0054787648091476435</c:v>
                </c:pt>
                <c:pt idx="61">
                  <c:v>0.005240344688870728</c:v>
                </c:pt>
                <c:pt idx="62">
                  <c:v>0.0068685563675215736</c:v>
                </c:pt>
                <c:pt idx="63">
                  <c:v>0.005828351041774349</c:v>
                </c:pt>
                <c:pt idx="64">
                  <c:v>0.010996432480540006</c:v>
                </c:pt>
                <c:pt idx="65">
                  <c:v>0.014130834272489803</c:v>
                </c:pt>
                <c:pt idx="66">
                  <c:v>0.02011758033628312</c:v>
                </c:pt>
                <c:pt idx="67">
                  <c:v>0.024210203828081228</c:v>
                </c:pt>
                <c:pt idx="68">
                  <c:v>0.01580107476399418</c:v>
                </c:pt>
                <c:pt idx="69">
                  <c:v>0.013490880107289181</c:v>
                </c:pt>
                <c:pt idx="70">
                  <c:v>0.0057547488204808634</c:v>
                </c:pt>
                <c:pt idx="71">
                  <c:v>-0.0014453800634956077</c:v>
                </c:pt>
                <c:pt idx="72">
                  <c:v>0.005904413697653365</c:v>
                </c:pt>
                <c:pt idx="73">
                  <c:v>0.0034527996448808483</c:v>
                </c:pt>
                <c:pt idx="74">
                  <c:v>0.0014540358241475673</c:v>
                </c:pt>
                <c:pt idx="75">
                  <c:v>-0.001889527024690362</c:v>
                </c:pt>
                <c:pt idx="76">
                  <c:v>-0.003911720178486802</c:v>
                </c:pt>
                <c:pt idx="77">
                  <c:v>-0.0037447316826308952</c:v>
                </c:pt>
                <c:pt idx="78">
                  <c:v>-0.0007176109353897999</c:v>
                </c:pt>
                <c:pt idx="79">
                  <c:v>0.0002738711477544836</c:v>
                </c:pt>
                <c:pt idx="80">
                  <c:v>-0.0010453213981140399</c:v>
                </c:pt>
                <c:pt idx="81">
                  <c:v>-0.0033481322993296914</c:v>
                </c:pt>
                <c:pt idx="82">
                  <c:v>-0.004514542987235975</c:v>
                </c:pt>
                <c:pt idx="83">
                  <c:v>0.006899729000104068</c:v>
                </c:pt>
                <c:pt idx="84">
                  <c:v>0.0036681525580945463</c:v>
                </c:pt>
                <c:pt idx="85">
                  <c:v>-0.0006824269824629242</c:v>
                </c:pt>
                <c:pt idx="86">
                  <c:v>-0.0021538490268226858</c:v>
                </c:pt>
                <c:pt idx="87">
                  <c:v>-0.01334217548386864</c:v>
                </c:pt>
                <c:pt idx="88">
                  <c:v>-0.0016388727592459677</c:v>
                </c:pt>
                <c:pt idx="89">
                  <c:v>0.002695934037778098</c:v>
                </c:pt>
                <c:pt idx="90">
                  <c:v>-0.0020796669341534074</c:v>
                </c:pt>
                <c:pt idx="91">
                  <c:v>0.0001423070017339866</c:v>
                </c:pt>
                <c:pt idx="92">
                  <c:v>-0.0016133662570678785</c:v>
                </c:pt>
                <c:pt idx="93">
                  <c:v>-0.0015087737736665424</c:v>
                </c:pt>
                <c:pt idx="94">
                  <c:v>0.003509834358386322</c:v>
                </c:pt>
                <c:pt idx="95">
                  <c:v>-7.465903029766317E-05</c:v>
                </c:pt>
                <c:pt idx="96">
                  <c:v>-0.0014195382687322245</c:v>
                </c:pt>
                <c:pt idx="97">
                  <c:v>0.000199076105859404</c:v>
                </c:pt>
                <c:pt idx="98">
                  <c:v>0.007428384935670468</c:v>
                </c:pt>
                <c:pt idx="99">
                  <c:v>0.003966646837683593</c:v>
                </c:pt>
                <c:pt idx="100">
                  <c:v>-0.002545793801981751</c:v>
                </c:pt>
                <c:pt idx="101">
                  <c:v>-0.008530486521655773</c:v>
                </c:pt>
                <c:pt idx="102">
                  <c:v>-0.013953563081588046</c:v>
                </c:pt>
                <c:pt idx="103">
                  <c:v>-0.0040477969841223975</c:v>
                </c:pt>
                <c:pt idx="104">
                  <c:v>-0.00040478949014591346</c:v>
                </c:pt>
                <c:pt idx="105">
                  <c:v>0.000566815233691783</c:v>
                </c:pt>
                <c:pt idx="106">
                  <c:v>-0.003307088108262352</c:v>
                </c:pt>
                <c:pt idx="107">
                  <c:v>-0.010753975534634811</c:v>
                </c:pt>
                <c:pt idx="108">
                  <c:v>-0.017375177026882946</c:v>
                </c:pt>
                <c:pt idx="109">
                  <c:v>-0.014762793321932118</c:v>
                </c:pt>
                <c:pt idx="110">
                  <c:v>-0.018782408298454487</c:v>
                </c:pt>
                <c:pt idx="111">
                  <c:v>-0.02545807567254289</c:v>
                </c:pt>
                <c:pt idx="112">
                  <c:v>-0.008085620140125576</c:v>
                </c:pt>
                <c:pt idx="113">
                  <c:v>-0.007424228306452834</c:v>
                </c:pt>
                <c:pt idx="114">
                  <c:v>0.01018529997548755</c:v>
                </c:pt>
                <c:pt idx="115">
                  <c:v>0.031183186408831692</c:v>
                </c:pt>
                <c:pt idx="116">
                  <c:v>0.030095593117632477</c:v>
                </c:pt>
                <c:pt idx="117">
                  <c:v>0.026396978166191618</c:v>
                </c:pt>
                <c:pt idx="118">
                  <c:v>0.015267970663998275</c:v>
                </c:pt>
                <c:pt idx="119">
                  <c:v>0.00697468926715957</c:v>
                </c:pt>
                <c:pt idx="120">
                  <c:v>0.01075278127030135</c:v>
                </c:pt>
                <c:pt idx="121">
                  <c:v>0.015904260154069993</c:v>
                </c:pt>
                <c:pt idx="122">
                  <c:v>0.013779503900753318</c:v>
                </c:pt>
                <c:pt idx="123">
                  <c:v>0.007200114973827232</c:v>
                </c:pt>
                <c:pt idx="124">
                  <c:v>-0.0027795995362977907</c:v>
                </c:pt>
                <c:pt idx="125">
                  <c:v>-0.0001335052313382332</c:v>
                </c:pt>
                <c:pt idx="126">
                  <c:v>-0.0011143268443246411</c:v>
                </c:pt>
                <c:pt idx="127">
                  <c:v>0.003872349237669101</c:v>
                </c:pt>
                <c:pt idx="128">
                  <c:v>0.007368060905909556</c:v>
                </c:pt>
                <c:pt idx="129">
                  <c:v>0.002293763344405322</c:v>
                </c:pt>
                <c:pt idx="130">
                  <c:v>0.00041773218448889603</c:v>
                </c:pt>
                <c:pt idx="131">
                  <c:v>-0.005616050950650892</c:v>
                </c:pt>
                <c:pt idx="132">
                  <c:v>-0.004548810842772235</c:v>
                </c:pt>
                <c:pt idx="133">
                  <c:v>-0.0032426640988592772</c:v>
                </c:pt>
                <c:pt idx="134">
                  <c:v>0.0002697440465060357</c:v>
                </c:pt>
                <c:pt idx="135">
                  <c:v>-0.0011498129298594794</c:v>
                </c:pt>
                <c:pt idx="136">
                  <c:v>-0.008722666447458288</c:v>
                </c:pt>
                <c:pt idx="137">
                  <c:v>0.006507970613978775</c:v>
                </c:pt>
                <c:pt idx="138">
                  <c:v>-0.00587097858390293</c:v>
                </c:pt>
                <c:pt idx="139">
                  <c:v>-0.012385807802279034</c:v>
                </c:pt>
                <c:pt idx="140">
                  <c:v>-0.007567838609556161</c:v>
                </c:pt>
                <c:pt idx="141">
                  <c:v>-0.025456079296162323</c:v>
                </c:pt>
                <c:pt idx="142">
                  <c:v>-0.00805310054349307</c:v>
                </c:pt>
                <c:pt idx="143">
                  <c:v>0.008211756332940235</c:v>
                </c:pt>
                <c:pt idx="144">
                  <c:v>0.0036072944848818643</c:v>
                </c:pt>
                <c:pt idx="145">
                  <c:v>0.009705763286711605</c:v>
                </c:pt>
                <c:pt idx="146">
                  <c:v>0.015828702838560707</c:v>
                </c:pt>
                <c:pt idx="147">
                  <c:v>0.0007601535919864121</c:v>
                </c:pt>
                <c:pt idx="148">
                  <c:v>0.00953211251107177</c:v>
                </c:pt>
                <c:pt idx="149">
                  <c:v>0.009585545569704155</c:v>
                </c:pt>
                <c:pt idx="150">
                  <c:v>0.001767425081781647</c:v>
                </c:pt>
                <c:pt idx="151">
                  <c:v>0.018408482133543944</c:v>
                </c:pt>
                <c:pt idx="152">
                  <c:v>0.020680683271534887</c:v>
                </c:pt>
                <c:pt idx="153">
                  <c:v>0.02552541301877971</c:v>
                </c:pt>
                <c:pt idx="154">
                  <c:v>0.031249530587186786</c:v>
                </c:pt>
                <c:pt idx="155">
                  <c:v>0.017004944107197374</c:v>
                </c:pt>
                <c:pt idx="156">
                  <c:v>0.015597072447116778</c:v>
                </c:pt>
                <c:pt idx="157">
                  <c:v>0.014325402462701236</c:v>
                </c:pt>
                <c:pt idx="158">
                  <c:v>0.010589739952510184</c:v>
                </c:pt>
                <c:pt idx="159">
                  <c:v>0.01220311388332447</c:v>
                </c:pt>
                <c:pt idx="160">
                  <c:v>0.0075763350467604055</c:v>
                </c:pt>
                <c:pt idx="161">
                  <c:v>0.012023618815445846</c:v>
                </c:pt>
                <c:pt idx="162">
                  <c:v>0.019105899806048047</c:v>
                </c:pt>
                <c:pt idx="163">
                  <c:v>0.021282614591179055</c:v>
                </c:pt>
                <c:pt idx="164">
                  <c:v>0.023331147809642988</c:v>
                </c:pt>
                <c:pt idx="165">
                  <c:v>0.02210017596586905</c:v>
                </c:pt>
                <c:pt idx="166">
                  <c:v>0.012293326838227757</c:v>
                </c:pt>
                <c:pt idx="167">
                  <c:v>0.028304912610245023</c:v>
                </c:pt>
                <c:pt idx="168">
                  <c:v>0.032061203048302435</c:v>
                </c:pt>
                <c:pt idx="169">
                  <c:v>0.03215331129717636</c:v>
                </c:pt>
                <c:pt idx="170">
                  <c:v>0.037607060452412806</c:v>
                </c:pt>
                <c:pt idx="171">
                  <c:v>0.030835248536383912</c:v>
                </c:pt>
                <c:pt idx="172">
                  <c:v>0.035460561378866925</c:v>
                </c:pt>
                <c:pt idx="173">
                  <c:v>0.036441516810096566</c:v>
                </c:pt>
                <c:pt idx="174">
                  <c:v>0.0389356785199287</c:v>
                </c:pt>
                <c:pt idx="175">
                  <c:v>0.046754642333598356</c:v>
                </c:pt>
                <c:pt idx="176">
                  <c:v>0.03525053262444103</c:v>
                </c:pt>
                <c:pt idx="177">
                  <c:v>0.04342560992626508</c:v>
                </c:pt>
                <c:pt idx="178">
                  <c:v>0.043081448970574886</c:v>
                </c:pt>
                <c:pt idx="179">
                  <c:v>0.04529232993785108</c:v>
                </c:pt>
                <c:pt idx="180">
                  <c:v>0.05644821091744341</c:v>
                </c:pt>
                <c:pt idx="181">
                  <c:v>0.05275622432498024</c:v>
                </c:pt>
                <c:pt idx="182">
                  <c:v>0.065047670490372</c:v>
                </c:pt>
                <c:pt idx="183">
                  <c:v>0.06978228258247127</c:v>
                </c:pt>
                <c:pt idx="184">
                  <c:v>0.0626235752704356</c:v>
                </c:pt>
                <c:pt idx="185">
                  <c:v>0.06888592320943067</c:v>
                </c:pt>
                <c:pt idx="186">
                  <c:v>0.058695686860763784</c:v>
                </c:pt>
                <c:pt idx="187">
                  <c:v>0.052130927832615886</c:v>
                </c:pt>
                <c:pt idx="188">
                  <c:v>0.05930077535441773</c:v>
                </c:pt>
                <c:pt idx="189">
                  <c:v>0.0548696858123624</c:v>
                </c:pt>
                <c:pt idx="190">
                  <c:v>0.0563527957860658</c:v>
                </c:pt>
                <c:pt idx="191">
                  <c:v>0.0506162588932927</c:v>
                </c:pt>
                <c:pt idx="192">
                  <c:v>0.04536776556306813</c:v>
                </c:pt>
                <c:pt idx="193">
                  <c:v>0.04137085600775871</c:v>
                </c:pt>
                <c:pt idx="194">
                  <c:v>0.03394417661523951</c:v>
                </c:pt>
                <c:pt idx="195">
                  <c:v>0.03906391414225187</c:v>
                </c:pt>
                <c:pt idx="196">
                  <c:v>0.028745145081616345</c:v>
                </c:pt>
                <c:pt idx="197">
                  <c:v>0.029286777057879326</c:v>
                </c:pt>
                <c:pt idx="198">
                  <c:v>0.02776670245016497</c:v>
                </c:pt>
                <c:pt idx="199">
                  <c:v>0.029738005756748218</c:v>
                </c:pt>
                <c:pt idx="200">
                  <c:v>0.03854458593381755</c:v>
                </c:pt>
                <c:pt idx="201">
                  <c:v>0.034550621555825056</c:v>
                </c:pt>
                <c:pt idx="202">
                  <c:v>0.0482948442667209</c:v>
                </c:pt>
                <c:pt idx="203">
                  <c:v>0.04463356108099653</c:v>
                </c:pt>
                <c:pt idx="204">
                  <c:v>0.03973812897070964</c:v>
                </c:pt>
                <c:pt idx="205">
                  <c:v>0.04351678163854056</c:v>
                </c:pt>
                <c:pt idx="206">
                  <c:v>0.022651344688231476</c:v>
                </c:pt>
                <c:pt idx="207">
                  <c:v>0.010805833139940327</c:v>
                </c:pt>
                <c:pt idx="208">
                  <c:v>0.011092047632447925</c:v>
                </c:pt>
                <c:pt idx="209">
                  <c:v>0.004449638167197779</c:v>
                </c:pt>
                <c:pt idx="210">
                  <c:v>0.02160444376905222</c:v>
                </c:pt>
                <c:pt idx="211">
                  <c:v>0.039333780130607274</c:v>
                </c:pt>
                <c:pt idx="212">
                  <c:v>0.025031340919514738</c:v>
                </c:pt>
                <c:pt idx="213">
                  <c:v>0.02740332239965608</c:v>
                </c:pt>
                <c:pt idx="214">
                  <c:v>0.023519224718686067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'Outflows and calcs'!$AM$8:$AM$222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axId val="63163877"/>
        <c:axId val="31603982"/>
      </c:line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At val="-0.1"/>
        <c:auto val="1"/>
        <c:lblOffset val="100"/>
        <c:noMultiLvlLbl val="0"/>
      </c:catAx>
      <c:valAx>
        <c:axId val="3160398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'Outflows and calcs'!$AH$8:$AH$222</c:f>
              <c:numCache>
                <c:ptCount val="215"/>
                <c:pt idx="0">
                  <c:v>1946</c:v>
                </c:pt>
                <c:pt idx="1">
                  <c:v>1946</c:v>
                </c:pt>
                <c:pt idx="2">
                  <c:v>1946</c:v>
                </c:pt>
                <c:pt idx="3">
                  <c:v>1946</c:v>
                </c:pt>
                <c:pt idx="4">
                  <c:v>1947</c:v>
                </c:pt>
                <c:pt idx="5">
                  <c:v>1947</c:v>
                </c:pt>
                <c:pt idx="6">
                  <c:v>1947</c:v>
                </c:pt>
                <c:pt idx="7">
                  <c:v>1947</c:v>
                </c:pt>
                <c:pt idx="8">
                  <c:v>1948</c:v>
                </c:pt>
                <c:pt idx="9">
                  <c:v>1948</c:v>
                </c:pt>
                <c:pt idx="10">
                  <c:v>1948</c:v>
                </c:pt>
                <c:pt idx="11">
                  <c:v>1948</c:v>
                </c:pt>
                <c:pt idx="12">
                  <c:v>1949</c:v>
                </c:pt>
                <c:pt idx="13">
                  <c:v>1949</c:v>
                </c:pt>
                <c:pt idx="14">
                  <c:v>1949</c:v>
                </c:pt>
                <c:pt idx="15">
                  <c:v>1949</c:v>
                </c:pt>
                <c:pt idx="16">
                  <c:v>1950</c:v>
                </c:pt>
                <c:pt idx="17">
                  <c:v>1950</c:v>
                </c:pt>
                <c:pt idx="18">
                  <c:v>1950</c:v>
                </c:pt>
                <c:pt idx="19">
                  <c:v>1950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1953</c:v>
                </c:pt>
                <c:pt idx="29">
                  <c:v>1953</c:v>
                </c:pt>
                <c:pt idx="30">
                  <c:v>1953</c:v>
                </c:pt>
                <c:pt idx="31">
                  <c:v>1953</c:v>
                </c:pt>
                <c:pt idx="32">
                  <c:v>1954</c:v>
                </c:pt>
                <c:pt idx="33">
                  <c:v>1954</c:v>
                </c:pt>
                <c:pt idx="34">
                  <c:v>1954</c:v>
                </c:pt>
                <c:pt idx="35">
                  <c:v>1954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1955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1957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1958</c:v>
                </c:pt>
                <c:pt idx="49">
                  <c:v>1958</c:v>
                </c:pt>
                <c:pt idx="50">
                  <c:v>1958</c:v>
                </c:pt>
                <c:pt idx="51">
                  <c:v>1958</c:v>
                </c:pt>
                <c:pt idx="52">
                  <c:v>1959</c:v>
                </c:pt>
                <c:pt idx="53">
                  <c:v>1959</c:v>
                </c:pt>
                <c:pt idx="54">
                  <c:v>1959</c:v>
                </c:pt>
                <c:pt idx="55">
                  <c:v>1959</c:v>
                </c:pt>
                <c:pt idx="56">
                  <c:v>1960</c:v>
                </c:pt>
                <c:pt idx="57">
                  <c:v>1960</c:v>
                </c:pt>
                <c:pt idx="58">
                  <c:v>1960</c:v>
                </c:pt>
                <c:pt idx="59">
                  <c:v>1960</c:v>
                </c:pt>
                <c:pt idx="60">
                  <c:v>1961</c:v>
                </c:pt>
                <c:pt idx="61">
                  <c:v>1961</c:v>
                </c:pt>
                <c:pt idx="62">
                  <c:v>1961</c:v>
                </c:pt>
                <c:pt idx="63">
                  <c:v>1961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1963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1964</c:v>
                </c:pt>
                <c:pt idx="76">
                  <c:v>1965</c:v>
                </c:pt>
                <c:pt idx="77">
                  <c:v>1965</c:v>
                </c:pt>
                <c:pt idx="78">
                  <c:v>1965</c:v>
                </c:pt>
                <c:pt idx="79">
                  <c:v>1965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1968</c:v>
                </c:pt>
                <c:pt idx="89">
                  <c:v>1968</c:v>
                </c:pt>
                <c:pt idx="90">
                  <c:v>1968</c:v>
                </c:pt>
                <c:pt idx="91">
                  <c:v>1968</c:v>
                </c:pt>
                <c:pt idx="92">
                  <c:v>1969</c:v>
                </c:pt>
                <c:pt idx="93">
                  <c:v>1969</c:v>
                </c:pt>
                <c:pt idx="94">
                  <c:v>1969</c:v>
                </c:pt>
                <c:pt idx="95">
                  <c:v>1969</c:v>
                </c:pt>
                <c:pt idx="96">
                  <c:v>1970</c:v>
                </c:pt>
                <c:pt idx="97">
                  <c:v>1970</c:v>
                </c:pt>
                <c:pt idx="98">
                  <c:v>1970</c:v>
                </c:pt>
                <c:pt idx="99">
                  <c:v>1970</c:v>
                </c:pt>
                <c:pt idx="100">
                  <c:v>1971</c:v>
                </c:pt>
                <c:pt idx="101">
                  <c:v>1971</c:v>
                </c:pt>
                <c:pt idx="102">
                  <c:v>1971</c:v>
                </c:pt>
                <c:pt idx="103">
                  <c:v>1971</c:v>
                </c:pt>
                <c:pt idx="104">
                  <c:v>1972</c:v>
                </c:pt>
                <c:pt idx="105">
                  <c:v>1972</c:v>
                </c:pt>
                <c:pt idx="106">
                  <c:v>1972</c:v>
                </c:pt>
                <c:pt idx="107">
                  <c:v>1972</c:v>
                </c:pt>
                <c:pt idx="108">
                  <c:v>1973</c:v>
                </c:pt>
                <c:pt idx="109">
                  <c:v>1973</c:v>
                </c:pt>
                <c:pt idx="110">
                  <c:v>1973</c:v>
                </c:pt>
                <c:pt idx="111">
                  <c:v>1973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1975</c:v>
                </c:pt>
                <c:pt idx="117">
                  <c:v>1975</c:v>
                </c:pt>
                <c:pt idx="118">
                  <c:v>1975</c:v>
                </c:pt>
                <c:pt idx="119">
                  <c:v>1975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1976</c:v>
                </c:pt>
                <c:pt idx="124">
                  <c:v>1977</c:v>
                </c:pt>
                <c:pt idx="125">
                  <c:v>1977</c:v>
                </c:pt>
                <c:pt idx="126">
                  <c:v>1977</c:v>
                </c:pt>
                <c:pt idx="127">
                  <c:v>1977</c:v>
                </c:pt>
                <c:pt idx="128">
                  <c:v>1978</c:v>
                </c:pt>
                <c:pt idx="129">
                  <c:v>1978</c:v>
                </c:pt>
                <c:pt idx="130">
                  <c:v>1978</c:v>
                </c:pt>
                <c:pt idx="131">
                  <c:v>1978</c:v>
                </c:pt>
                <c:pt idx="132">
                  <c:v>1979</c:v>
                </c:pt>
                <c:pt idx="133">
                  <c:v>1979</c:v>
                </c:pt>
                <c:pt idx="134">
                  <c:v>1979</c:v>
                </c:pt>
                <c:pt idx="135">
                  <c:v>1979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1981</c:v>
                </c:pt>
                <c:pt idx="141">
                  <c:v>1981</c:v>
                </c:pt>
                <c:pt idx="142">
                  <c:v>1981</c:v>
                </c:pt>
                <c:pt idx="143">
                  <c:v>1981</c:v>
                </c:pt>
                <c:pt idx="144">
                  <c:v>1982</c:v>
                </c:pt>
                <c:pt idx="145">
                  <c:v>1982</c:v>
                </c:pt>
                <c:pt idx="146">
                  <c:v>1982</c:v>
                </c:pt>
                <c:pt idx="147">
                  <c:v>1982</c:v>
                </c:pt>
                <c:pt idx="148">
                  <c:v>1983</c:v>
                </c:pt>
                <c:pt idx="149">
                  <c:v>1983</c:v>
                </c:pt>
                <c:pt idx="150">
                  <c:v>1983</c:v>
                </c:pt>
                <c:pt idx="151">
                  <c:v>1983</c:v>
                </c:pt>
                <c:pt idx="152">
                  <c:v>1984</c:v>
                </c:pt>
                <c:pt idx="153">
                  <c:v>1984</c:v>
                </c:pt>
                <c:pt idx="154">
                  <c:v>1984</c:v>
                </c:pt>
                <c:pt idx="155">
                  <c:v>1984</c:v>
                </c:pt>
                <c:pt idx="156">
                  <c:v>1985</c:v>
                </c:pt>
                <c:pt idx="157">
                  <c:v>1985</c:v>
                </c:pt>
                <c:pt idx="158">
                  <c:v>1985</c:v>
                </c:pt>
                <c:pt idx="159">
                  <c:v>1985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1986</c:v>
                </c:pt>
                <c:pt idx="164">
                  <c:v>1987</c:v>
                </c:pt>
                <c:pt idx="165">
                  <c:v>1987</c:v>
                </c:pt>
                <c:pt idx="166">
                  <c:v>1987</c:v>
                </c:pt>
                <c:pt idx="167">
                  <c:v>1987</c:v>
                </c:pt>
                <c:pt idx="168">
                  <c:v>1988</c:v>
                </c:pt>
                <c:pt idx="169">
                  <c:v>1988</c:v>
                </c:pt>
                <c:pt idx="170">
                  <c:v>1988</c:v>
                </c:pt>
                <c:pt idx="171">
                  <c:v>1988</c:v>
                </c:pt>
                <c:pt idx="172">
                  <c:v>1989</c:v>
                </c:pt>
                <c:pt idx="173">
                  <c:v>1989</c:v>
                </c:pt>
                <c:pt idx="174">
                  <c:v>1989</c:v>
                </c:pt>
                <c:pt idx="175">
                  <c:v>1989</c:v>
                </c:pt>
                <c:pt idx="176">
                  <c:v>1990</c:v>
                </c:pt>
                <c:pt idx="177">
                  <c:v>1990</c:v>
                </c:pt>
                <c:pt idx="178">
                  <c:v>1990</c:v>
                </c:pt>
                <c:pt idx="179">
                  <c:v>1990</c:v>
                </c:pt>
                <c:pt idx="180">
                  <c:v>1991</c:v>
                </c:pt>
                <c:pt idx="181">
                  <c:v>1991</c:v>
                </c:pt>
                <c:pt idx="182">
                  <c:v>1991</c:v>
                </c:pt>
                <c:pt idx="183">
                  <c:v>1991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1992</c:v>
                </c:pt>
                <c:pt idx="188">
                  <c:v>1993</c:v>
                </c:pt>
                <c:pt idx="189">
                  <c:v>1993</c:v>
                </c:pt>
                <c:pt idx="190">
                  <c:v>1993</c:v>
                </c:pt>
                <c:pt idx="191">
                  <c:v>1993</c:v>
                </c:pt>
                <c:pt idx="192">
                  <c:v>1994</c:v>
                </c:pt>
                <c:pt idx="193">
                  <c:v>1994</c:v>
                </c:pt>
                <c:pt idx="194">
                  <c:v>1994</c:v>
                </c:pt>
                <c:pt idx="195">
                  <c:v>1994</c:v>
                </c:pt>
                <c:pt idx="196">
                  <c:v>1995</c:v>
                </c:pt>
                <c:pt idx="197">
                  <c:v>1995</c:v>
                </c:pt>
                <c:pt idx="198">
                  <c:v>1995</c:v>
                </c:pt>
                <c:pt idx="199">
                  <c:v>1995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1998</c:v>
                </c:pt>
                <c:pt idx="209">
                  <c:v>1998</c:v>
                </c:pt>
                <c:pt idx="210">
                  <c:v>1998</c:v>
                </c:pt>
                <c:pt idx="211">
                  <c:v>1998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</c:numCache>
            </c:numRef>
          </c:cat>
          <c:val>
            <c:numRef>
              <c:f>'Outflows and calcs'!$AK$8:$AK$222</c:f>
              <c:numCache>
                <c:ptCount val="215"/>
                <c:pt idx="0">
                  <c:v>0.021665912262058638</c:v>
                </c:pt>
                <c:pt idx="1">
                  <c:v>0.021665912262058638</c:v>
                </c:pt>
                <c:pt idx="2">
                  <c:v>0.021665912262058638</c:v>
                </c:pt>
                <c:pt idx="3">
                  <c:v>0.07481469679429899</c:v>
                </c:pt>
                <c:pt idx="4">
                  <c:v>0.07078749852631196</c:v>
                </c:pt>
                <c:pt idx="5">
                  <c:v>0.06957677643534334</c:v>
                </c:pt>
                <c:pt idx="6">
                  <c:v>0.056668808457702974</c:v>
                </c:pt>
                <c:pt idx="7">
                  <c:v>0.029576608293003105</c:v>
                </c:pt>
                <c:pt idx="8">
                  <c:v>0.04054834722692159</c:v>
                </c:pt>
                <c:pt idx="9">
                  <c:v>0.032320205136285377</c:v>
                </c:pt>
                <c:pt idx="10">
                  <c:v>0.030125802114702817</c:v>
                </c:pt>
                <c:pt idx="11">
                  <c:v>0.03887021160999044</c:v>
                </c:pt>
                <c:pt idx="12">
                  <c:v>0.055283431386145235</c:v>
                </c:pt>
                <c:pt idx="13">
                  <c:v>0.06253551015386923</c:v>
                </c:pt>
                <c:pt idx="14">
                  <c:v>0.06983780603046838</c:v>
                </c:pt>
                <c:pt idx="15">
                  <c:v>0.08119486768787584</c:v>
                </c:pt>
                <c:pt idx="16">
                  <c:v>0.10272300892604891</c:v>
                </c:pt>
                <c:pt idx="17">
                  <c:v>0.10101503054936296</c:v>
                </c:pt>
                <c:pt idx="18">
                  <c:v>0.10642187589399177</c:v>
                </c:pt>
                <c:pt idx="19">
                  <c:v>0.08281892110296774</c:v>
                </c:pt>
                <c:pt idx="20">
                  <c:v>0.039213176122622796</c:v>
                </c:pt>
                <c:pt idx="21">
                  <c:v>0.03722111157951828</c:v>
                </c:pt>
                <c:pt idx="22">
                  <c:v>0.0309040498134132</c:v>
                </c:pt>
                <c:pt idx="23">
                  <c:v>0.00941960381465376</c:v>
                </c:pt>
                <c:pt idx="24">
                  <c:v>-0.0010775900222211288</c:v>
                </c:pt>
                <c:pt idx="25">
                  <c:v>0.008996765986670539</c:v>
                </c:pt>
                <c:pt idx="26">
                  <c:v>0.012504638405588605</c:v>
                </c:pt>
                <c:pt idx="27">
                  <c:v>0.003138455033243934</c:v>
                </c:pt>
                <c:pt idx="28">
                  <c:v>-0.0016651527860131205</c:v>
                </c:pt>
                <c:pt idx="29">
                  <c:v>-0.005721834098247435</c:v>
                </c:pt>
                <c:pt idx="30">
                  <c:v>0.00965527010401389</c:v>
                </c:pt>
                <c:pt idx="31">
                  <c:v>0.020401330902718184</c:v>
                </c:pt>
                <c:pt idx="32">
                  <c:v>0.014583287721268223</c:v>
                </c:pt>
                <c:pt idx="33">
                  <c:v>0.0037481545680461102</c:v>
                </c:pt>
                <c:pt idx="34">
                  <c:v>-0.002324051180579756</c:v>
                </c:pt>
                <c:pt idx="35">
                  <c:v>-0.0005271049049161754</c:v>
                </c:pt>
                <c:pt idx="36">
                  <c:v>0.013689094983392429</c:v>
                </c:pt>
                <c:pt idx="37">
                  <c:v>0.017015722800646543</c:v>
                </c:pt>
                <c:pt idx="38">
                  <c:v>0.006546905720673746</c:v>
                </c:pt>
                <c:pt idx="39">
                  <c:v>0.00024880023593762597</c:v>
                </c:pt>
                <c:pt idx="40">
                  <c:v>-0.015237322617292591</c:v>
                </c:pt>
                <c:pt idx="41">
                  <c:v>-0.030021600845787245</c:v>
                </c:pt>
                <c:pt idx="42">
                  <c:v>-0.026951681924992067</c:v>
                </c:pt>
                <c:pt idx="43">
                  <c:v>-0.02077326018355461</c:v>
                </c:pt>
                <c:pt idx="44">
                  <c:v>-0.010380436912430235</c:v>
                </c:pt>
                <c:pt idx="45">
                  <c:v>0.0019111345011584681</c:v>
                </c:pt>
                <c:pt idx="46">
                  <c:v>-0.000879031613471264</c:v>
                </c:pt>
                <c:pt idx="47">
                  <c:v>0.002267112922846308</c:v>
                </c:pt>
                <c:pt idx="48">
                  <c:v>0.011516571474601073</c:v>
                </c:pt>
                <c:pt idx="49">
                  <c:v>0.012964116474876785</c:v>
                </c:pt>
                <c:pt idx="50">
                  <c:v>0.01571709643525093</c:v>
                </c:pt>
                <c:pt idx="51">
                  <c:v>0.004967297442368061</c:v>
                </c:pt>
                <c:pt idx="52">
                  <c:v>-0.001737722711224275</c:v>
                </c:pt>
                <c:pt idx="53">
                  <c:v>0.002563991295097258</c:v>
                </c:pt>
                <c:pt idx="54">
                  <c:v>0.0040794338264363685</c:v>
                </c:pt>
                <c:pt idx="55">
                  <c:v>0.010342516457714489</c:v>
                </c:pt>
                <c:pt idx="56">
                  <c:v>0.007444868800477017</c:v>
                </c:pt>
                <c:pt idx="57">
                  <c:v>0.005678127849847208</c:v>
                </c:pt>
                <c:pt idx="58">
                  <c:v>0.0050442761289411315</c:v>
                </c:pt>
                <c:pt idx="59">
                  <c:v>0.00509481505138059</c:v>
                </c:pt>
                <c:pt idx="60">
                  <c:v>0.008594923821672453</c:v>
                </c:pt>
                <c:pt idx="61">
                  <c:v>0.008111916234810258</c:v>
                </c:pt>
                <c:pt idx="62">
                  <c:v>0.008359470669929933</c:v>
                </c:pt>
                <c:pt idx="63">
                  <c:v>0.0070782839637836305</c:v>
                </c:pt>
                <c:pt idx="64">
                  <c:v>0.013382404747859903</c:v>
                </c:pt>
                <c:pt idx="65">
                  <c:v>0.018749462650512833</c:v>
                </c:pt>
                <c:pt idx="66">
                  <c:v>0.03056279985216945</c:v>
                </c:pt>
                <c:pt idx="67">
                  <c:v>0.035764434699704334</c:v>
                </c:pt>
                <c:pt idx="68">
                  <c:v>0.025357634353777452</c:v>
                </c:pt>
                <c:pt idx="69">
                  <c:v>0.020976378299205387</c:v>
                </c:pt>
                <c:pt idx="70">
                  <c:v>0.0069219815093070625</c:v>
                </c:pt>
                <c:pt idx="71">
                  <c:v>-0.0022226944979085563</c:v>
                </c:pt>
                <c:pt idx="72">
                  <c:v>0.006785032018128642</c:v>
                </c:pt>
                <c:pt idx="73">
                  <c:v>0.003850025074040661</c:v>
                </c:pt>
                <c:pt idx="74">
                  <c:v>0.0014382496234881794</c:v>
                </c:pt>
                <c:pt idx="75">
                  <c:v>-0.0019777325999236033</c:v>
                </c:pt>
                <c:pt idx="76">
                  <c:v>-0.00442904205257762</c:v>
                </c:pt>
                <c:pt idx="77">
                  <c:v>-0.004233398142662771</c:v>
                </c:pt>
                <c:pt idx="78">
                  <c:v>-0.0009870222859170536</c:v>
                </c:pt>
                <c:pt idx="79">
                  <c:v>0.000444060719816172</c:v>
                </c:pt>
                <c:pt idx="80">
                  <c:v>-0.0010785630694094724</c:v>
                </c:pt>
                <c:pt idx="81">
                  <c:v>-0.0038949640061330965</c:v>
                </c:pt>
                <c:pt idx="82">
                  <c:v>-0.003908468267276929</c:v>
                </c:pt>
                <c:pt idx="83">
                  <c:v>0.009790626154399433</c:v>
                </c:pt>
                <c:pt idx="84">
                  <c:v>0.005999426153371706</c:v>
                </c:pt>
                <c:pt idx="85">
                  <c:v>0.0012216113741938825</c:v>
                </c:pt>
                <c:pt idx="86">
                  <c:v>-0.0018149414293927423</c:v>
                </c:pt>
                <c:pt idx="87">
                  <c:v>-0.015155026150635523</c:v>
                </c:pt>
                <c:pt idx="88">
                  <c:v>-0.0012263652227257676</c:v>
                </c:pt>
                <c:pt idx="89">
                  <c:v>0.003843735557032081</c:v>
                </c:pt>
                <c:pt idx="90">
                  <c:v>-0.0014699359007719895</c:v>
                </c:pt>
                <c:pt idx="91">
                  <c:v>0.0012187648901065854</c:v>
                </c:pt>
                <c:pt idx="92">
                  <c:v>-0.001630928481463447</c:v>
                </c:pt>
                <c:pt idx="93">
                  <c:v>-0.001551017769946439</c:v>
                </c:pt>
                <c:pt idx="94">
                  <c:v>0.004376165757904357</c:v>
                </c:pt>
                <c:pt idx="95">
                  <c:v>-0.0009172296956776859</c:v>
                </c:pt>
                <c:pt idx="96">
                  <c:v>-0.0014546518288950949</c:v>
                </c:pt>
                <c:pt idx="97">
                  <c:v>-0.00016316528316184277</c:v>
                </c:pt>
                <c:pt idx="98">
                  <c:v>0.010764747541936</c:v>
                </c:pt>
                <c:pt idx="99">
                  <c:v>0.006127373404070412</c:v>
                </c:pt>
                <c:pt idx="100">
                  <c:v>-0.0020330163156537066</c:v>
                </c:pt>
                <c:pt idx="101">
                  <c:v>-0.008944515419022941</c:v>
                </c:pt>
                <c:pt idx="102">
                  <c:v>-0.017302579248849353</c:v>
                </c:pt>
                <c:pt idx="103">
                  <c:v>-0.004663028981976394</c:v>
                </c:pt>
                <c:pt idx="104">
                  <c:v>-0.0003560036314685048</c:v>
                </c:pt>
                <c:pt idx="105">
                  <c:v>0.00103012565098058</c:v>
                </c:pt>
                <c:pt idx="106">
                  <c:v>-0.003948612081705698</c:v>
                </c:pt>
                <c:pt idx="107">
                  <c:v>-0.011904053719685326</c:v>
                </c:pt>
                <c:pt idx="108">
                  <c:v>-0.019661927557421247</c:v>
                </c:pt>
                <c:pt idx="109">
                  <c:v>-0.01692540210178469</c:v>
                </c:pt>
                <c:pt idx="110">
                  <c:v>-0.021819185014785154</c:v>
                </c:pt>
                <c:pt idx="111">
                  <c:v>-0.03480941512958448</c:v>
                </c:pt>
                <c:pt idx="112">
                  <c:v>-0.011047776554708212</c:v>
                </c:pt>
                <c:pt idx="113">
                  <c:v>-0.011120993841902484</c:v>
                </c:pt>
                <c:pt idx="114">
                  <c:v>0.022736791586237468</c:v>
                </c:pt>
                <c:pt idx="115">
                  <c:v>0.05653812370927401</c:v>
                </c:pt>
                <c:pt idx="116">
                  <c:v>0.06707805894526168</c:v>
                </c:pt>
                <c:pt idx="117">
                  <c:v>0.0602937175268083</c:v>
                </c:pt>
                <c:pt idx="118">
                  <c:v>0.03832630734950977</c:v>
                </c:pt>
                <c:pt idx="119">
                  <c:v>0.02198064322062333</c:v>
                </c:pt>
                <c:pt idx="120">
                  <c:v>0.020978430896529406</c:v>
                </c:pt>
                <c:pt idx="121">
                  <c:v>0.029741819826003647</c:v>
                </c:pt>
                <c:pt idx="122">
                  <c:v>0.024918038060896458</c:v>
                </c:pt>
                <c:pt idx="123">
                  <c:v>0.013536767977147207</c:v>
                </c:pt>
                <c:pt idx="124">
                  <c:v>-0.004116197649735781</c:v>
                </c:pt>
                <c:pt idx="125">
                  <c:v>0.0008495541434997769</c:v>
                </c:pt>
                <c:pt idx="126">
                  <c:v>-0.0005230359019435197</c:v>
                </c:pt>
                <c:pt idx="127">
                  <c:v>0.006815411476233952</c:v>
                </c:pt>
                <c:pt idx="128">
                  <c:v>0.017168369332783862</c:v>
                </c:pt>
                <c:pt idx="129">
                  <c:v>0.005740067248329555</c:v>
                </c:pt>
                <c:pt idx="130">
                  <c:v>0.0017876846525100906</c:v>
                </c:pt>
                <c:pt idx="131">
                  <c:v>-0.013846650550491824</c:v>
                </c:pt>
                <c:pt idx="132">
                  <c:v>-0.011017816028530764</c:v>
                </c:pt>
                <c:pt idx="133">
                  <c:v>-0.008171865671374743</c:v>
                </c:pt>
                <c:pt idx="134">
                  <c:v>-5.702165340644785E-05</c:v>
                </c:pt>
                <c:pt idx="135">
                  <c:v>-0.0024625667044255034</c:v>
                </c:pt>
                <c:pt idx="136">
                  <c:v>-0.020099170495796872</c:v>
                </c:pt>
                <c:pt idx="137">
                  <c:v>0.016445705560913293</c:v>
                </c:pt>
                <c:pt idx="138">
                  <c:v>-0.010544401932446358</c:v>
                </c:pt>
                <c:pt idx="139">
                  <c:v>-0.020039628133105128</c:v>
                </c:pt>
                <c:pt idx="140">
                  <c:v>-0.010577781060340137</c:v>
                </c:pt>
                <c:pt idx="141">
                  <c:v>-0.052490896166281734</c:v>
                </c:pt>
                <c:pt idx="142">
                  <c:v>-0.01079131748705536</c:v>
                </c:pt>
                <c:pt idx="143">
                  <c:v>0.0215195830760268</c:v>
                </c:pt>
                <c:pt idx="144">
                  <c:v>0.012558433231721776</c:v>
                </c:pt>
                <c:pt idx="145">
                  <c:v>0.026414392139802133</c:v>
                </c:pt>
                <c:pt idx="146">
                  <c:v>0.038732625266170044</c:v>
                </c:pt>
                <c:pt idx="147">
                  <c:v>0.01079091611419888</c:v>
                </c:pt>
                <c:pt idx="148">
                  <c:v>0.024543196459796215</c:v>
                </c:pt>
                <c:pt idx="149">
                  <c:v>0.02386828740051032</c:v>
                </c:pt>
                <c:pt idx="150">
                  <c:v>0.0008328267604990544</c:v>
                </c:pt>
                <c:pt idx="151">
                  <c:v>0.03252069428488452</c:v>
                </c:pt>
                <c:pt idx="152">
                  <c:v>0.03974673809334039</c:v>
                </c:pt>
                <c:pt idx="153">
                  <c:v>0.050353148704102256</c:v>
                </c:pt>
                <c:pt idx="154">
                  <c:v>0.06367148879829584</c:v>
                </c:pt>
                <c:pt idx="155">
                  <c:v>0.03615068945199961</c:v>
                </c:pt>
                <c:pt idx="156">
                  <c:v>0.03151187234238253</c:v>
                </c:pt>
                <c:pt idx="157">
                  <c:v>0.02748760172362982</c:v>
                </c:pt>
                <c:pt idx="158">
                  <c:v>0.018805751711702803</c:v>
                </c:pt>
                <c:pt idx="159">
                  <c:v>0.025655278610934244</c:v>
                </c:pt>
                <c:pt idx="160">
                  <c:v>0.01426410116540474</c:v>
                </c:pt>
                <c:pt idx="161">
                  <c:v>0.018854852824581752</c:v>
                </c:pt>
                <c:pt idx="162">
                  <c:v>0.026984007985663597</c:v>
                </c:pt>
                <c:pt idx="163">
                  <c:v>0.03303810982674771</c:v>
                </c:pt>
                <c:pt idx="164">
                  <c:v>0.03363142142323877</c:v>
                </c:pt>
                <c:pt idx="165">
                  <c:v>0.03047121008049842</c:v>
                </c:pt>
                <c:pt idx="166">
                  <c:v>0.013002279639645916</c:v>
                </c:pt>
                <c:pt idx="167">
                  <c:v>0.03603881443652638</c:v>
                </c:pt>
                <c:pt idx="168">
                  <c:v>0.04319916430028635</c:v>
                </c:pt>
                <c:pt idx="169">
                  <c:v>0.04453685180411152</c:v>
                </c:pt>
                <c:pt idx="170">
                  <c:v>0.053859586595317116</c:v>
                </c:pt>
                <c:pt idx="171">
                  <c:v>0.043778960479880294</c:v>
                </c:pt>
                <c:pt idx="172">
                  <c:v>0.0497619408531195</c:v>
                </c:pt>
                <c:pt idx="173">
                  <c:v>0.05058345669099834</c:v>
                </c:pt>
                <c:pt idx="174">
                  <c:v>0.051654189127025664</c:v>
                </c:pt>
                <c:pt idx="175">
                  <c:v>0.0615213505103055</c:v>
                </c:pt>
                <c:pt idx="176">
                  <c:v>0.04502186538648565</c:v>
                </c:pt>
                <c:pt idx="177">
                  <c:v>0.05491670556296557</c:v>
                </c:pt>
                <c:pt idx="178">
                  <c:v>0.05696647166037686</c:v>
                </c:pt>
                <c:pt idx="179">
                  <c:v>0.06045601716151046</c:v>
                </c:pt>
                <c:pt idx="180">
                  <c:v>0.0735319784058488</c:v>
                </c:pt>
                <c:pt idx="181">
                  <c:v>0.06846931555734673</c:v>
                </c:pt>
                <c:pt idx="182">
                  <c:v>0.08072749981562141</c:v>
                </c:pt>
                <c:pt idx="183">
                  <c:v>0.08439333984249067</c:v>
                </c:pt>
                <c:pt idx="184">
                  <c:v>0.07546029198718308</c:v>
                </c:pt>
                <c:pt idx="185">
                  <c:v>0.08254827249784243</c:v>
                </c:pt>
                <c:pt idx="186">
                  <c:v>0.06950216514543509</c:v>
                </c:pt>
                <c:pt idx="187">
                  <c:v>0.06206008939420595</c:v>
                </c:pt>
                <c:pt idx="188">
                  <c:v>0.06941990074670569</c:v>
                </c:pt>
                <c:pt idx="189">
                  <c:v>0.06283953647717934</c:v>
                </c:pt>
                <c:pt idx="190">
                  <c:v>0.06326884003039712</c:v>
                </c:pt>
                <c:pt idx="191">
                  <c:v>0.056736964374370834</c:v>
                </c:pt>
                <c:pt idx="192">
                  <c:v>0.051207643255469726</c:v>
                </c:pt>
                <c:pt idx="193">
                  <c:v>0.04756566043828914</c:v>
                </c:pt>
                <c:pt idx="194">
                  <c:v>0.03966106068133894</c:v>
                </c:pt>
                <c:pt idx="195">
                  <c:v>0.045813245515635356</c:v>
                </c:pt>
                <c:pt idx="196">
                  <c:v>0.03388122493178696</c:v>
                </c:pt>
                <c:pt idx="197">
                  <c:v>0.03268235695668131</c:v>
                </c:pt>
                <c:pt idx="198">
                  <c:v>0.02948473892983442</c:v>
                </c:pt>
                <c:pt idx="199">
                  <c:v>0.029895422500339122</c:v>
                </c:pt>
                <c:pt idx="200">
                  <c:v>0.037782519347088164</c:v>
                </c:pt>
                <c:pt idx="201">
                  <c:v>0.032637225774805434</c:v>
                </c:pt>
                <c:pt idx="202">
                  <c:v>0.044811442333284934</c:v>
                </c:pt>
                <c:pt idx="203">
                  <c:v>0.041012447072575564</c:v>
                </c:pt>
                <c:pt idx="204">
                  <c:v>0.036271551391730425</c:v>
                </c:pt>
                <c:pt idx="205">
                  <c:v>0.03850294570401454</c:v>
                </c:pt>
                <c:pt idx="206">
                  <c:v>0.01903141809164445</c:v>
                </c:pt>
                <c:pt idx="207">
                  <c:v>0.009626956146700219</c:v>
                </c:pt>
                <c:pt idx="208">
                  <c:v>0.008569861680684888</c:v>
                </c:pt>
                <c:pt idx="209">
                  <c:v>0.0025864595094944372</c:v>
                </c:pt>
                <c:pt idx="210">
                  <c:v>0.015502878740321828</c:v>
                </c:pt>
                <c:pt idx="211">
                  <c:v>0.027744321620601264</c:v>
                </c:pt>
                <c:pt idx="212">
                  <c:v>0.018339275168744777</c:v>
                </c:pt>
                <c:pt idx="213">
                  <c:v>0.01949580347002147</c:v>
                </c:pt>
                <c:pt idx="214">
                  <c:v>0.015146966463065348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'Outflows and calcs'!$AH$8:$AH$222</c:f>
              <c:numCache>
                <c:ptCount val="215"/>
                <c:pt idx="0">
                  <c:v>1946</c:v>
                </c:pt>
                <c:pt idx="1">
                  <c:v>1946</c:v>
                </c:pt>
                <c:pt idx="2">
                  <c:v>1946</c:v>
                </c:pt>
                <c:pt idx="3">
                  <c:v>1946</c:v>
                </c:pt>
                <c:pt idx="4">
                  <c:v>1947</c:v>
                </c:pt>
                <c:pt idx="5">
                  <c:v>1947</c:v>
                </c:pt>
                <c:pt idx="6">
                  <c:v>1947</c:v>
                </c:pt>
                <c:pt idx="7">
                  <c:v>1947</c:v>
                </c:pt>
                <c:pt idx="8">
                  <c:v>1948</c:v>
                </c:pt>
                <c:pt idx="9">
                  <c:v>1948</c:v>
                </c:pt>
                <c:pt idx="10">
                  <c:v>1948</c:v>
                </c:pt>
                <c:pt idx="11">
                  <c:v>1948</c:v>
                </c:pt>
                <c:pt idx="12">
                  <c:v>1949</c:v>
                </c:pt>
                <c:pt idx="13">
                  <c:v>1949</c:v>
                </c:pt>
                <c:pt idx="14">
                  <c:v>1949</c:v>
                </c:pt>
                <c:pt idx="15">
                  <c:v>1949</c:v>
                </c:pt>
                <c:pt idx="16">
                  <c:v>1950</c:v>
                </c:pt>
                <c:pt idx="17">
                  <c:v>1950</c:v>
                </c:pt>
                <c:pt idx="18">
                  <c:v>1950</c:v>
                </c:pt>
                <c:pt idx="19">
                  <c:v>1950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1953</c:v>
                </c:pt>
                <c:pt idx="29">
                  <c:v>1953</c:v>
                </c:pt>
                <c:pt idx="30">
                  <c:v>1953</c:v>
                </c:pt>
                <c:pt idx="31">
                  <c:v>1953</c:v>
                </c:pt>
                <c:pt idx="32">
                  <c:v>1954</c:v>
                </c:pt>
                <c:pt idx="33">
                  <c:v>1954</c:v>
                </c:pt>
                <c:pt idx="34">
                  <c:v>1954</c:v>
                </c:pt>
                <c:pt idx="35">
                  <c:v>1954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1955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1957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1958</c:v>
                </c:pt>
                <c:pt idx="49">
                  <c:v>1958</c:v>
                </c:pt>
                <c:pt idx="50">
                  <c:v>1958</c:v>
                </c:pt>
                <c:pt idx="51">
                  <c:v>1958</c:v>
                </c:pt>
                <c:pt idx="52">
                  <c:v>1959</c:v>
                </c:pt>
                <c:pt idx="53">
                  <c:v>1959</c:v>
                </c:pt>
                <c:pt idx="54">
                  <c:v>1959</c:v>
                </c:pt>
                <c:pt idx="55">
                  <c:v>1959</c:v>
                </c:pt>
                <c:pt idx="56">
                  <c:v>1960</c:v>
                </c:pt>
                <c:pt idx="57">
                  <c:v>1960</c:v>
                </c:pt>
                <c:pt idx="58">
                  <c:v>1960</c:v>
                </c:pt>
                <c:pt idx="59">
                  <c:v>1960</c:v>
                </c:pt>
                <c:pt idx="60">
                  <c:v>1961</c:v>
                </c:pt>
                <c:pt idx="61">
                  <c:v>1961</c:v>
                </c:pt>
                <c:pt idx="62">
                  <c:v>1961</c:v>
                </c:pt>
                <c:pt idx="63">
                  <c:v>1961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1963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1964</c:v>
                </c:pt>
                <c:pt idx="76">
                  <c:v>1965</c:v>
                </c:pt>
                <c:pt idx="77">
                  <c:v>1965</c:v>
                </c:pt>
                <c:pt idx="78">
                  <c:v>1965</c:v>
                </c:pt>
                <c:pt idx="79">
                  <c:v>1965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1968</c:v>
                </c:pt>
                <c:pt idx="89">
                  <c:v>1968</c:v>
                </c:pt>
                <c:pt idx="90">
                  <c:v>1968</c:v>
                </c:pt>
                <c:pt idx="91">
                  <c:v>1968</c:v>
                </c:pt>
                <c:pt idx="92">
                  <c:v>1969</c:v>
                </c:pt>
                <c:pt idx="93">
                  <c:v>1969</c:v>
                </c:pt>
                <c:pt idx="94">
                  <c:v>1969</c:v>
                </c:pt>
                <c:pt idx="95">
                  <c:v>1969</c:v>
                </c:pt>
                <c:pt idx="96">
                  <c:v>1970</c:v>
                </c:pt>
                <c:pt idx="97">
                  <c:v>1970</c:v>
                </c:pt>
                <c:pt idx="98">
                  <c:v>1970</c:v>
                </c:pt>
                <c:pt idx="99">
                  <c:v>1970</c:v>
                </c:pt>
                <c:pt idx="100">
                  <c:v>1971</c:v>
                </c:pt>
                <c:pt idx="101">
                  <c:v>1971</c:v>
                </c:pt>
                <c:pt idx="102">
                  <c:v>1971</c:v>
                </c:pt>
                <c:pt idx="103">
                  <c:v>1971</c:v>
                </c:pt>
                <c:pt idx="104">
                  <c:v>1972</c:v>
                </c:pt>
                <c:pt idx="105">
                  <c:v>1972</c:v>
                </c:pt>
                <c:pt idx="106">
                  <c:v>1972</c:v>
                </c:pt>
                <c:pt idx="107">
                  <c:v>1972</c:v>
                </c:pt>
                <c:pt idx="108">
                  <c:v>1973</c:v>
                </c:pt>
                <c:pt idx="109">
                  <c:v>1973</c:v>
                </c:pt>
                <c:pt idx="110">
                  <c:v>1973</c:v>
                </c:pt>
                <c:pt idx="111">
                  <c:v>1973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1975</c:v>
                </c:pt>
                <c:pt idx="117">
                  <c:v>1975</c:v>
                </c:pt>
                <c:pt idx="118">
                  <c:v>1975</c:v>
                </c:pt>
                <c:pt idx="119">
                  <c:v>1975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1976</c:v>
                </c:pt>
                <c:pt idx="124">
                  <c:v>1977</c:v>
                </c:pt>
                <c:pt idx="125">
                  <c:v>1977</c:v>
                </c:pt>
                <c:pt idx="126">
                  <c:v>1977</c:v>
                </c:pt>
                <c:pt idx="127">
                  <c:v>1977</c:v>
                </c:pt>
                <c:pt idx="128">
                  <c:v>1978</c:v>
                </c:pt>
                <c:pt idx="129">
                  <c:v>1978</c:v>
                </c:pt>
                <c:pt idx="130">
                  <c:v>1978</c:v>
                </c:pt>
                <c:pt idx="131">
                  <c:v>1978</c:v>
                </c:pt>
                <c:pt idx="132">
                  <c:v>1979</c:v>
                </c:pt>
                <c:pt idx="133">
                  <c:v>1979</c:v>
                </c:pt>
                <c:pt idx="134">
                  <c:v>1979</c:v>
                </c:pt>
                <c:pt idx="135">
                  <c:v>1979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1981</c:v>
                </c:pt>
                <c:pt idx="141">
                  <c:v>1981</c:v>
                </c:pt>
                <c:pt idx="142">
                  <c:v>1981</c:v>
                </c:pt>
                <c:pt idx="143">
                  <c:v>1981</c:v>
                </c:pt>
                <c:pt idx="144">
                  <c:v>1982</c:v>
                </c:pt>
                <c:pt idx="145">
                  <c:v>1982</c:v>
                </c:pt>
                <c:pt idx="146">
                  <c:v>1982</c:v>
                </c:pt>
                <c:pt idx="147">
                  <c:v>1982</c:v>
                </c:pt>
                <c:pt idx="148">
                  <c:v>1983</c:v>
                </c:pt>
                <c:pt idx="149">
                  <c:v>1983</c:v>
                </c:pt>
                <c:pt idx="150">
                  <c:v>1983</c:v>
                </c:pt>
                <c:pt idx="151">
                  <c:v>1983</c:v>
                </c:pt>
                <c:pt idx="152">
                  <c:v>1984</c:v>
                </c:pt>
                <c:pt idx="153">
                  <c:v>1984</c:v>
                </c:pt>
                <c:pt idx="154">
                  <c:v>1984</c:v>
                </c:pt>
                <c:pt idx="155">
                  <c:v>1984</c:v>
                </c:pt>
                <c:pt idx="156">
                  <c:v>1985</c:v>
                </c:pt>
                <c:pt idx="157">
                  <c:v>1985</c:v>
                </c:pt>
                <c:pt idx="158">
                  <c:v>1985</c:v>
                </c:pt>
                <c:pt idx="159">
                  <c:v>1985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1986</c:v>
                </c:pt>
                <c:pt idx="164">
                  <c:v>1987</c:v>
                </c:pt>
                <c:pt idx="165">
                  <c:v>1987</c:v>
                </c:pt>
                <c:pt idx="166">
                  <c:v>1987</c:v>
                </c:pt>
                <c:pt idx="167">
                  <c:v>1987</c:v>
                </c:pt>
                <c:pt idx="168">
                  <c:v>1988</c:v>
                </c:pt>
                <c:pt idx="169">
                  <c:v>1988</c:v>
                </c:pt>
                <c:pt idx="170">
                  <c:v>1988</c:v>
                </c:pt>
                <c:pt idx="171">
                  <c:v>1988</c:v>
                </c:pt>
                <c:pt idx="172">
                  <c:v>1989</c:v>
                </c:pt>
                <c:pt idx="173">
                  <c:v>1989</c:v>
                </c:pt>
                <c:pt idx="174">
                  <c:v>1989</c:v>
                </c:pt>
                <c:pt idx="175">
                  <c:v>1989</c:v>
                </c:pt>
                <c:pt idx="176">
                  <c:v>1990</c:v>
                </c:pt>
                <c:pt idx="177">
                  <c:v>1990</c:v>
                </c:pt>
                <c:pt idx="178">
                  <c:v>1990</c:v>
                </c:pt>
                <c:pt idx="179">
                  <c:v>1990</c:v>
                </c:pt>
                <c:pt idx="180">
                  <c:v>1991</c:v>
                </c:pt>
                <c:pt idx="181">
                  <c:v>1991</c:v>
                </c:pt>
                <c:pt idx="182">
                  <c:v>1991</c:v>
                </c:pt>
                <c:pt idx="183">
                  <c:v>1991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1992</c:v>
                </c:pt>
                <c:pt idx="188">
                  <c:v>1993</c:v>
                </c:pt>
                <c:pt idx="189">
                  <c:v>1993</c:v>
                </c:pt>
                <c:pt idx="190">
                  <c:v>1993</c:v>
                </c:pt>
                <c:pt idx="191">
                  <c:v>1993</c:v>
                </c:pt>
                <c:pt idx="192">
                  <c:v>1994</c:v>
                </c:pt>
                <c:pt idx="193">
                  <c:v>1994</c:v>
                </c:pt>
                <c:pt idx="194">
                  <c:v>1994</c:v>
                </c:pt>
                <c:pt idx="195">
                  <c:v>1994</c:v>
                </c:pt>
                <c:pt idx="196">
                  <c:v>1995</c:v>
                </c:pt>
                <c:pt idx="197">
                  <c:v>1995</c:v>
                </c:pt>
                <c:pt idx="198">
                  <c:v>1995</c:v>
                </c:pt>
                <c:pt idx="199">
                  <c:v>1995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1998</c:v>
                </c:pt>
                <c:pt idx="209">
                  <c:v>1998</c:v>
                </c:pt>
                <c:pt idx="210">
                  <c:v>1998</c:v>
                </c:pt>
                <c:pt idx="211">
                  <c:v>1998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</c:numCache>
            </c:numRef>
          </c:cat>
          <c:val>
            <c:numRef>
              <c:f>'Outflows and calcs'!$AL$8:$AL$222</c:f>
              <c:numCache>
                <c:ptCount val="215"/>
                <c:pt idx="0">
                  <c:v>-0.014525875449867493</c:v>
                </c:pt>
                <c:pt idx="1">
                  <c:v>-0.00641226039894889</c:v>
                </c:pt>
                <c:pt idx="2">
                  <c:v>0.010021987134572419</c:v>
                </c:pt>
                <c:pt idx="3">
                  <c:v>0.03918466838301469</c:v>
                </c:pt>
                <c:pt idx="4">
                  <c:v>0.03528105563755106</c:v>
                </c:pt>
                <c:pt idx="5">
                  <c:v>0.03379359488812863</c:v>
                </c:pt>
                <c:pt idx="6">
                  <c:v>0.02022755367301719</c:v>
                </c:pt>
                <c:pt idx="7">
                  <c:v>-0.007910224274743746</c:v>
                </c:pt>
                <c:pt idx="8">
                  <c:v>0.001889202658004005</c:v>
                </c:pt>
                <c:pt idx="9">
                  <c:v>-0.007471988241401507</c:v>
                </c:pt>
                <c:pt idx="10">
                  <c:v>-0.01075288151325731</c:v>
                </c:pt>
                <c:pt idx="11">
                  <c:v>-0.0030650520032464803</c:v>
                </c:pt>
                <c:pt idx="12">
                  <c:v>0.012991684549235525</c:v>
                </c:pt>
                <c:pt idx="13">
                  <c:v>0.02037948487258847</c:v>
                </c:pt>
                <c:pt idx="14">
                  <c:v>0.028290114011366652</c:v>
                </c:pt>
                <c:pt idx="15">
                  <c:v>0.04076682972646555</c:v>
                </c:pt>
                <c:pt idx="16">
                  <c:v>0.06267039591755584</c:v>
                </c:pt>
                <c:pt idx="17">
                  <c:v>0.06099331058192986</c:v>
                </c:pt>
                <c:pt idx="18">
                  <c:v>0.06609333384409469</c:v>
                </c:pt>
                <c:pt idx="19">
                  <c:v>0.041869905263940514</c:v>
                </c:pt>
                <c:pt idx="20">
                  <c:v>-0.001091273721369375</c:v>
                </c:pt>
                <c:pt idx="21">
                  <c:v>-0.0019099906307958347</c:v>
                </c:pt>
                <c:pt idx="22">
                  <c:v>-0.006143847093660306</c:v>
                </c:pt>
                <c:pt idx="23">
                  <c:v>-0.02470600417698034</c:v>
                </c:pt>
                <c:pt idx="24">
                  <c:v>-0.032104291742597865</c:v>
                </c:pt>
                <c:pt idx="25">
                  <c:v>-0.0194401001191164</c:v>
                </c:pt>
                <c:pt idx="26">
                  <c:v>-0.01561348372081265</c:v>
                </c:pt>
                <c:pt idx="27">
                  <c:v>-0.023723907038483073</c:v>
                </c:pt>
                <c:pt idx="28">
                  <c:v>-0.029558830248290903</c:v>
                </c:pt>
                <c:pt idx="29">
                  <c:v>-0.035882231079288625</c:v>
                </c:pt>
                <c:pt idx="30">
                  <c:v>-0.022892012209699907</c:v>
                </c:pt>
                <c:pt idx="31">
                  <c:v>-0.014014422686015814</c:v>
                </c:pt>
                <c:pt idx="32">
                  <c:v>-0.019057006808086495</c:v>
                </c:pt>
                <c:pt idx="33">
                  <c:v>-0.02768657229755302</c:v>
                </c:pt>
                <c:pt idx="34">
                  <c:v>-0.0312893151651919</c:v>
                </c:pt>
                <c:pt idx="35">
                  <c:v>-0.029268262412749373</c:v>
                </c:pt>
                <c:pt idx="36">
                  <c:v>-0.015112654167929652</c:v>
                </c:pt>
                <c:pt idx="37">
                  <c:v>-0.013294934462432245</c:v>
                </c:pt>
                <c:pt idx="38">
                  <c:v>-0.023384583899770734</c:v>
                </c:pt>
                <c:pt idx="39">
                  <c:v>-0.02693333138214784</c:v>
                </c:pt>
                <c:pt idx="40">
                  <c:v>-0.04179043934305943</c:v>
                </c:pt>
                <c:pt idx="41">
                  <c:v>-0.05598546354500429</c:v>
                </c:pt>
                <c:pt idx="42">
                  <c:v>-0.05170798553140883</c:v>
                </c:pt>
                <c:pt idx="43">
                  <c:v>-0.04485860358980906</c:v>
                </c:pt>
                <c:pt idx="44">
                  <c:v>-0.03392314382732334</c:v>
                </c:pt>
                <c:pt idx="45">
                  <c:v>-0.019061648896317823</c:v>
                </c:pt>
                <c:pt idx="46">
                  <c:v>-0.023248513900514422</c:v>
                </c:pt>
                <c:pt idx="47">
                  <c:v>-0.022000757745288577</c:v>
                </c:pt>
                <c:pt idx="48">
                  <c:v>-0.014426352365723615</c:v>
                </c:pt>
                <c:pt idx="49">
                  <c:v>-0.013085948539995026</c:v>
                </c:pt>
                <c:pt idx="50">
                  <c:v>-0.00827709494332583</c:v>
                </c:pt>
                <c:pt idx="51">
                  <c:v>-0.017717133832953494</c:v>
                </c:pt>
                <c:pt idx="52">
                  <c:v>-0.022666750432702783</c:v>
                </c:pt>
                <c:pt idx="53">
                  <c:v>-0.018180083006723424</c:v>
                </c:pt>
                <c:pt idx="54">
                  <c:v>-0.017350817539440896</c:v>
                </c:pt>
                <c:pt idx="55">
                  <c:v>-0.010805069487095576</c:v>
                </c:pt>
                <c:pt idx="56">
                  <c:v>-0.014628425010189834</c:v>
                </c:pt>
                <c:pt idx="57">
                  <c:v>-0.017673378652134194</c:v>
                </c:pt>
                <c:pt idx="58">
                  <c:v>-0.018647124864305323</c:v>
                </c:pt>
                <c:pt idx="59">
                  <c:v>-0.019433457291525666</c:v>
                </c:pt>
                <c:pt idx="60">
                  <c:v>-0.013976940374014308</c:v>
                </c:pt>
                <c:pt idx="61">
                  <c:v>-0.011751030273629209</c:v>
                </c:pt>
                <c:pt idx="62">
                  <c:v>-0.009965720032309833</c:v>
                </c:pt>
                <c:pt idx="63">
                  <c:v>-0.01134553150682458</c:v>
                </c:pt>
                <c:pt idx="64">
                  <c:v>-0.006641775332881584</c:v>
                </c:pt>
                <c:pt idx="65">
                  <c:v>-0.00549641248160553</c:v>
                </c:pt>
                <c:pt idx="66">
                  <c:v>0.00375276208141021</c:v>
                </c:pt>
                <c:pt idx="67">
                  <c:v>0.009151683066164228</c:v>
                </c:pt>
                <c:pt idx="68">
                  <c:v>-0.0014871523959917525</c:v>
                </c:pt>
                <c:pt idx="69">
                  <c:v>-0.004530384964499394</c:v>
                </c:pt>
                <c:pt idx="70">
                  <c:v>-0.016969560147324512</c:v>
                </c:pt>
                <c:pt idx="71">
                  <c:v>-0.02753818483081958</c:v>
                </c:pt>
                <c:pt idx="72">
                  <c:v>-0.01721856939886711</c:v>
                </c:pt>
                <c:pt idx="73">
                  <c:v>-0.018695670529725726</c:v>
                </c:pt>
                <c:pt idx="74">
                  <c:v>-0.021002209512571007</c:v>
                </c:pt>
                <c:pt idx="75">
                  <c:v>-0.02405558852001647</c:v>
                </c:pt>
                <c:pt idx="76">
                  <c:v>-0.027564946498873276</c:v>
                </c:pt>
                <c:pt idx="77">
                  <c:v>-0.028414048851814214</c:v>
                </c:pt>
                <c:pt idx="78">
                  <c:v>-0.025673288849791757</c:v>
                </c:pt>
                <c:pt idx="79">
                  <c:v>-0.024170263619104987</c:v>
                </c:pt>
                <c:pt idx="80">
                  <c:v>-0.02645840551575069</c:v>
                </c:pt>
                <c:pt idx="81">
                  <c:v>-0.02777015692337178</c:v>
                </c:pt>
                <c:pt idx="82">
                  <c:v>-0.028245807040102072</c:v>
                </c:pt>
                <c:pt idx="83">
                  <c:v>-0.01508257132664487</c:v>
                </c:pt>
                <c:pt idx="84">
                  <c:v>-0.018013248356543856</c:v>
                </c:pt>
                <c:pt idx="85">
                  <c:v>-0.024163578554799076</c:v>
                </c:pt>
                <c:pt idx="86">
                  <c:v>-0.02539385251944288</c:v>
                </c:pt>
                <c:pt idx="87">
                  <c:v>-0.035618566908174665</c:v>
                </c:pt>
                <c:pt idx="88">
                  <c:v>-0.02171752880150264</c:v>
                </c:pt>
                <c:pt idx="89">
                  <c:v>-0.016125776798531694</c:v>
                </c:pt>
                <c:pt idx="90">
                  <c:v>-0.023078461840203596</c:v>
                </c:pt>
                <c:pt idx="91">
                  <c:v>-0.022157887612176873</c:v>
                </c:pt>
                <c:pt idx="92">
                  <c:v>-0.024078481484952223</c:v>
                </c:pt>
                <c:pt idx="93">
                  <c:v>-0.023966308887848804</c:v>
                </c:pt>
                <c:pt idx="94">
                  <c:v>-0.0159550270277435</c:v>
                </c:pt>
                <c:pt idx="95">
                  <c:v>-0.019144192324876953</c:v>
                </c:pt>
                <c:pt idx="96">
                  <c:v>-0.018915111974610703</c:v>
                </c:pt>
                <c:pt idx="97">
                  <c:v>-0.01778528586971405</c:v>
                </c:pt>
                <c:pt idx="98">
                  <c:v>-0.00703697277565633</c:v>
                </c:pt>
                <c:pt idx="99">
                  <c:v>-0.010885666299384398</c:v>
                </c:pt>
                <c:pt idx="100">
                  <c:v>-0.017969308167444055</c:v>
                </c:pt>
                <c:pt idx="101">
                  <c:v>-0.020987404628280013</c:v>
                </c:pt>
                <c:pt idx="102">
                  <c:v>-0.02584161949382159</c:v>
                </c:pt>
                <c:pt idx="103">
                  <c:v>-0.012186647476906919</c:v>
                </c:pt>
                <c:pt idx="104">
                  <c:v>-0.0075789680970867425</c:v>
                </c:pt>
                <c:pt idx="105">
                  <c:v>-0.006485246443208481</c:v>
                </c:pt>
                <c:pt idx="106">
                  <c:v>-0.01273599796370679</c:v>
                </c:pt>
                <c:pt idx="107">
                  <c:v>-0.020498756102124302</c:v>
                </c:pt>
                <c:pt idx="108">
                  <c:v>-0.02829466948490236</c:v>
                </c:pt>
                <c:pt idx="109">
                  <c:v>-0.026846496958205263</c:v>
                </c:pt>
                <c:pt idx="110">
                  <c:v>-0.03314592665460531</c:v>
                </c:pt>
                <c:pt idx="111">
                  <c:v>-0.04683879937515371</c:v>
                </c:pt>
                <c:pt idx="112">
                  <c:v>-0.0237521556821769</c:v>
                </c:pt>
                <c:pt idx="113">
                  <c:v>-0.02590724853160674</c:v>
                </c:pt>
                <c:pt idx="114">
                  <c:v>0.0038901249542964214</c:v>
                </c:pt>
                <c:pt idx="115">
                  <c:v>0.03592275692322018</c:v>
                </c:pt>
                <c:pt idx="116">
                  <c:v>0.04300227706154187</c:v>
                </c:pt>
                <c:pt idx="117">
                  <c:v>0.037991324509836125</c:v>
                </c:pt>
                <c:pt idx="118">
                  <c:v>0.018250312776782053</c:v>
                </c:pt>
                <c:pt idx="119">
                  <c:v>0.0029457320002644165</c:v>
                </c:pt>
                <c:pt idx="120">
                  <c:v>0.005878105674129663</c:v>
                </c:pt>
                <c:pt idx="121">
                  <c:v>0.014147143480104814</c:v>
                </c:pt>
                <c:pt idx="122">
                  <c:v>0.009210109827990656</c:v>
                </c:pt>
                <c:pt idx="123">
                  <c:v>-0.0037937665703548333</c:v>
                </c:pt>
                <c:pt idx="124">
                  <c:v>-0.02606579654435548</c:v>
                </c:pt>
                <c:pt idx="125">
                  <c:v>-0.024326135907447356</c:v>
                </c:pt>
                <c:pt idx="126">
                  <c:v>-0.02710383666153008</c:v>
                </c:pt>
                <c:pt idx="127">
                  <c:v>-0.021835673749912396</c:v>
                </c:pt>
                <c:pt idx="128">
                  <c:v>-0.0152543161714315</c:v>
                </c:pt>
                <c:pt idx="129">
                  <c:v>-0.027706337872804413</c:v>
                </c:pt>
                <c:pt idx="130">
                  <c:v>-0.03367449532490949</c:v>
                </c:pt>
                <c:pt idx="131">
                  <c:v>-0.05115810203899539</c:v>
                </c:pt>
                <c:pt idx="132">
                  <c:v>-0.04806055168868102</c:v>
                </c:pt>
                <c:pt idx="133">
                  <c:v>-0.04944879396596243</c:v>
                </c:pt>
                <c:pt idx="134">
                  <c:v>-0.04231399935334195</c:v>
                </c:pt>
                <c:pt idx="135">
                  <c:v>-0.044828934789328985</c:v>
                </c:pt>
                <c:pt idx="136">
                  <c:v>-0.05946853430750051</c:v>
                </c:pt>
                <c:pt idx="137">
                  <c:v>-0.021242764594877738</c:v>
                </c:pt>
                <c:pt idx="138">
                  <c:v>-0.04433724680002878</c:v>
                </c:pt>
                <c:pt idx="139">
                  <c:v>-0.04934031073305496</c:v>
                </c:pt>
                <c:pt idx="140">
                  <c:v>-0.040017785725944624</c:v>
                </c:pt>
                <c:pt idx="141">
                  <c:v>-0.08173106234571657</c:v>
                </c:pt>
                <c:pt idx="142">
                  <c:v>-0.050633655093787554</c:v>
                </c:pt>
                <c:pt idx="143">
                  <c:v>-0.028990009981647108</c:v>
                </c:pt>
                <c:pt idx="144">
                  <c:v>-0.04315866293002428</c:v>
                </c:pt>
                <c:pt idx="145">
                  <c:v>-0.027776194217923905</c:v>
                </c:pt>
                <c:pt idx="146">
                  <c:v>-0.009137084276722884</c:v>
                </c:pt>
                <c:pt idx="147">
                  <c:v>-0.02760647272813362</c:v>
                </c:pt>
                <c:pt idx="148">
                  <c:v>-0.0055296917429950975</c:v>
                </c:pt>
                <c:pt idx="149">
                  <c:v>-0.0003002800510816736</c:v>
                </c:pt>
                <c:pt idx="150">
                  <c:v>-0.019541615817443868</c:v>
                </c:pt>
                <c:pt idx="151">
                  <c:v>0.010626393688826025</c:v>
                </c:pt>
                <c:pt idx="152">
                  <c:v>0.005635382990438864</c:v>
                </c:pt>
                <c:pt idx="153">
                  <c:v>-0.004097880103175674</c:v>
                </c:pt>
                <c:pt idx="154">
                  <c:v>-0.0016044827655779317</c:v>
                </c:pt>
                <c:pt idx="155">
                  <c:v>-0.039359786943567086</c:v>
                </c:pt>
                <c:pt idx="156">
                  <c:v>-0.044286268366765955</c:v>
                </c:pt>
                <c:pt idx="157">
                  <c:v>-0.040809426901840404</c:v>
                </c:pt>
                <c:pt idx="158">
                  <c:v>-0.04829139931041316</c:v>
                </c:pt>
                <c:pt idx="159">
                  <c:v>-0.04097811685792411</c:v>
                </c:pt>
                <c:pt idx="160">
                  <c:v>-0.04587391046933628</c:v>
                </c:pt>
                <c:pt idx="161">
                  <c:v>-0.03862382702419507</c:v>
                </c:pt>
                <c:pt idx="162">
                  <c:v>-0.027576311568925923</c:v>
                </c:pt>
                <c:pt idx="163">
                  <c:v>-0.01887193812503491</c:v>
                </c:pt>
                <c:pt idx="164">
                  <c:v>-0.014866927301029237</c:v>
                </c:pt>
                <c:pt idx="165">
                  <c:v>-0.014707140468136759</c:v>
                </c:pt>
                <c:pt idx="166">
                  <c:v>-0.02756545743674108</c:v>
                </c:pt>
                <c:pt idx="167">
                  <c:v>-0.005496400982808465</c:v>
                </c:pt>
                <c:pt idx="168">
                  <c:v>-0.0026988561833945243</c:v>
                </c:pt>
                <c:pt idx="169">
                  <c:v>-0.006300362243096847</c:v>
                </c:pt>
                <c:pt idx="170">
                  <c:v>-7.7887705853809E-05</c:v>
                </c:pt>
                <c:pt idx="171">
                  <c:v>-0.013354851431307387</c:v>
                </c:pt>
                <c:pt idx="172">
                  <c:v>-0.012958981814436072</c:v>
                </c:pt>
                <c:pt idx="173">
                  <c:v>-0.009689075396106143</c:v>
                </c:pt>
                <c:pt idx="174">
                  <c:v>-0.010924831949897818</c:v>
                </c:pt>
                <c:pt idx="175">
                  <c:v>0.007128101247306664</c:v>
                </c:pt>
                <c:pt idx="176">
                  <c:v>-0.002251142691897029</c:v>
                </c:pt>
                <c:pt idx="177">
                  <c:v>0.01093774087461457</c:v>
                </c:pt>
                <c:pt idx="178">
                  <c:v>0.015581186120677524</c:v>
                </c:pt>
                <c:pt idx="179">
                  <c:v>0.01878120304646619</c:v>
                </c:pt>
                <c:pt idx="180">
                  <c:v>0.03594835979637478</c:v>
                </c:pt>
                <c:pt idx="181">
                  <c:v>0.033953054054935046</c:v>
                </c:pt>
                <c:pt idx="182">
                  <c:v>0.05259767324696078</c:v>
                </c:pt>
                <c:pt idx="183">
                  <c:v>0.06277754391441266</c:v>
                </c:pt>
                <c:pt idx="184">
                  <c:v>0.056683975244649784</c:v>
                </c:pt>
                <c:pt idx="185">
                  <c:v>0.06526150214278165</c:v>
                </c:pt>
                <c:pt idx="186">
                  <c:v>0.05188558912539053</c:v>
                </c:pt>
                <c:pt idx="187">
                  <c:v>0.042236781677426165</c:v>
                </c:pt>
                <c:pt idx="188">
                  <c:v>0.04740348744506723</c:v>
                </c:pt>
                <c:pt idx="189">
                  <c:v>0.04005471281541454</c:v>
                </c:pt>
                <c:pt idx="190">
                  <c:v>0.04137676496323924</c:v>
                </c:pt>
                <c:pt idx="191">
                  <c:v>0.03541818920414562</c:v>
                </c:pt>
                <c:pt idx="192">
                  <c:v>0.029210892950647136</c:v>
                </c:pt>
                <c:pt idx="193">
                  <c:v>0.023935581199149684</c:v>
                </c:pt>
                <c:pt idx="194">
                  <c:v>0.012424929437916694</c:v>
                </c:pt>
                <c:pt idx="195">
                  <c:v>0.012244201888278558</c:v>
                </c:pt>
                <c:pt idx="196">
                  <c:v>-0.001344809468042346</c:v>
                </c:pt>
                <c:pt idx="197">
                  <c:v>-0.0037771303300621673</c:v>
                </c:pt>
                <c:pt idx="198">
                  <c:v>-0.007089461703548228</c:v>
                </c:pt>
                <c:pt idx="199">
                  <c:v>-0.002709716472190481</c:v>
                </c:pt>
                <c:pt idx="200">
                  <c:v>0.005002354239203253</c:v>
                </c:pt>
                <c:pt idx="201">
                  <c:v>0.002197615929399624</c:v>
                </c:pt>
                <c:pt idx="202">
                  <c:v>0.012929196496515374</c:v>
                </c:pt>
                <c:pt idx="203">
                  <c:v>0.00945943056180866</c:v>
                </c:pt>
                <c:pt idx="204">
                  <c:v>0.004818057056011604</c:v>
                </c:pt>
                <c:pt idx="205">
                  <c:v>0.005107022477236652</c:v>
                </c:pt>
                <c:pt idx="206">
                  <c:v>-0.012108313908701913</c:v>
                </c:pt>
                <c:pt idx="207">
                  <c:v>-0.022262221116067543</c:v>
                </c:pt>
                <c:pt idx="208">
                  <c:v>-0.02232146027542244</c:v>
                </c:pt>
                <c:pt idx="209">
                  <c:v>-0.027841900163896753</c:v>
                </c:pt>
                <c:pt idx="210">
                  <c:v>-0.01891508836784326</c:v>
                </c:pt>
                <c:pt idx="211">
                  <c:v>-0.012230589773269145</c:v>
                </c:pt>
                <c:pt idx="212">
                  <c:v>-0.01980130249879375</c:v>
                </c:pt>
                <c:pt idx="213">
                  <c:v>-0.022103893375047874</c:v>
                </c:pt>
                <c:pt idx="214">
                  <c:v>-0.021979937606251776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'Outflows and calcs'!$AM$8:$AM$222</c:f>
              <c:numCache>
                <c:ptCount val="2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</c:numCache>
            </c:numRef>
          </c:val>
          <c:smooth val="0"/>
        </c:ser>
        <c:axId val="16000383"/>
        <c:axId val="9785720"/>
      </c:line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785720"/>
        <c:crossesAt val="-0.2"/>
        <c:auto val="1"/>
        <c:lblOffset val="100"/>
        <c:noMultiLvlLbl val="0"/>
      </c:catAx>
      <c:valAx>
        <c:axId val="97857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000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Debt/GDP MA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'Outflows and calcs'!$AH$8:$AH$222</c:f>
              <c:numCache>
                <c:ptCount val="215"/>
                <c:pt idx="0">
                  <c:v>1946</c:v>
                </c:pt>
                <c:pt idx="1">
                  <c:v>1946</c:v>
                </c:pt>
                <c:pt idx="2">
                  <c:v>1946</c:v>
                </c:pt>
                <c:pt idx="3">
                  <c:v>1946</c:v>
                </c:pt>
                <c:pt idx="4">
                  <c:v>1947</c:v>
                </c:pt>
                <c:pt idx="5">
                  <c:v>1947</c:v>
                </c:pt>
                <c:pt idx="6">
                  <c:v>1947</c:v>
                </c:pt>
                <c:pt idx="7">
                  <c:v>1947</c:v>
                </c:pt>
                <c:pt idx="8">
                  <c:v>1948</c:v>
                </c:pt>
                <c:pt idx="9">
                  <c:v>1948</c:v>
                </c:pt>
                <c:pt idx="10">
                  <c:v>1948</c:v>
                </c:pt>
                <c:pt idx="11">
                  <c:v>1948</c:v>
                </c:pt>
                <c:pt idx="12">
                  <c:v>1949</c:v>
                </c:pt>
                <c:pt idx="13">
                  <c:v>1949</c:v>
                </c:pt>
                <c:pt idx="14">
                  <c:v>1949</c:v>
                </c:pt>
                <c:pt idx="15">
                  <c:v>1949</c:v>
                </c:pt>
                <c:pt idx="16">
                  <c:v>1950</c:v>
                </c:pt>
                <c:pt idx="17">
                  <c:v>1950</c:v>
                </c:pt>
                <c:pt idx="18">
                  <c:v>1950</c:v>
                </c:pt>
                <c:pt idx="19">
                  <c:v>1950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1953</c:v>
                </c:pt>
                <c:pt idx="29">
                  <c:v>1953</c:v>
                </c:pt>
                <c:pt idx="30">
                  <c:v>1953</c:v>
                </c:pt>
                <c:pt idx="31">
                  <c:v>1953</c:v>
                </c:pt>
                <c:pt idx="32">
                  <c:v>1954</c:v>
                </c:pt>
                <c:pt idx="33">
                  <c:v>1954</c:v>
                </c:pt>
                <c:pt idx="34">
                  <c:v>1954</c:v>
                </c:pt>
                <c:pt idx="35">
                  <c:v>1954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1955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1957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1958</c:v>
                </c:pt>
                <c:pt idx="49">
                  <c:v>1958</c:v>
                </c:pt>
                <c:pt idx="50">
                  <c:v>1958</c:v>
                </c:pt>
                <c:pt idx="51">
                  <c:v>1958</c:v>
                </c:pt>
                <c:pt idx="52">
                  <c:v>1959</c:v>
                </c:pt>
                <c:pt idx="53">
                  <c:v>1959</c:v>
                </c:pt>
                <c:pt idx="54">
                  <c:v>1959</c:v>
                </c:pt>
                <c:pt idx="55">
                  <c:v>1959</c:v>
                </c:pt>
                <c:pt idx="56">
                  <c:v>1960</c:v>
                </c:pt>
                <c:pt idx="57">
                  <c:v>1960</c:v>
                </c:pt>
                <c:pt idx="58">
                  <c:v>1960</c:v>
                </c:pt>
                <c:pt idx="59">
                  <c:v>1960</c:v>
                </c:pt>
                <c:pt idx="60">
                  <c:v>1961</c:v>
                </c:pt>
                <c:pt idx="61">
                  <c:v>1961</c:v>
                </c:pt>
                <c:pt idx="62">
                  <c:v>1961</c:v>
                </c:pt>
                <c:pt idx="63">
                  <c:v>1961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1963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1964</c:v>
                </c:pt>
                <c:pt idx="76">
                  <c:v>1965</c:v>
                </c:pt>
                <c:pt idx="77">
                  <c:v>1965</c:v>
                </c:pt>
                <c:pt idx="78">
                  <c:v>1965</c:v>
                </c:pt>
                <c:pt idx="79">
                  <c:v>1965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1968</c:v>
                </c:pt>
                <c:pt idx="89">
                  <c:v>1968</c:v>
                </c:pt>
                <c:pt idx="90">
                  <c:v>1968</c:v>
                </c:pt>
                <c:pt idx="91">
                  <c:v>1968</c:v>
                </c:pt>
                <c:pt idx="92">
                  <c:v>1969</c:v>
                </c:pt>
                <c:pt idx="93">
                  <c:v>1969</c:v>
                </c:pt>
                <c:pt idx="94">
                  <c:v>1969</c:v>
                </c:pt>
                <c:pt idx="95">
                  <c:v>1969</c:v>
                </c:pt>
                <c:pt idx="96">
                  <c:v>1970</c:v>
                </c:pt>
                <c:pt idx="97">
                  <c:v>1970</c:v>
                </c:pt>
                <c:pt idx="98">
                  <c:v>1970</c:v>
                </c:pt>
                <c:pt idx="99">
                  <c:v>1970</c:v>
                </c:pt>
                <c:pt idx="100">
                  <c:v>1971</c:v>
                </c:pt>
                <c:pt idx="101">
                  <c:v>1971</c:v>
                </c:pt>
                <c:pt idx="102">
                  <c:v>1971</c:v>
                </c:pt>
                <c:pt idx="103">
                  <c:v>1971</c:v>
                </c:pt>
                <c:pt idx="104">
                  <c:v>1972</c:v>
                </c:pt>
                <c:pt idx="105">
                  <c:v>1972</c:v>
                </c:pt>
                <c:pt idx="106">
                  <c:v>1972</c:v>
                </c:pt>
                <c:pt idx="107">
                  <c:v>1972</c:v>
                </c:pt>
                <c:pt idx="108">
                  <c:v>1973</c:v>
                </c:pt>
                <c:pt idx="109">
                  <c:v>1973</c:v>
                </c:pt>
                <c:pt idx="110">
                  <c:v>1973</c:v>
                </c:pt>
                <c:pt idx="111">
                  <c:v>1973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1975</c:v>
                </c:pt>
                <c:pt idx="117">
                  <c:v>1975</c:v>
                </c:pt>
                <c:pt idx="118">
                  <c:v>1975</c:v>
                </c:pt>
                <c:pt idx="119">
                  <c:v>1975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1976</c:v>
                </c:pt>
                <c:pt idx="124">
                  <c:v>1977</c:v>
                </c:pt>
                <c:pt idx="125">
                  <c:v>1977</c:v>
                </c:pt>
                <c:pt idx="126">
                  <c:v>1977</c:v>
                </c:pt>
                <c:pt idx="127">
                  <c:v>1977</c:v>
                </c:pt>
                <c:pt idx="128">
                  <c:v>1978</c:v>
                </c:pt>
                <c:pt idx="129">
                  <c:v>1978</c:v>
                </c:pt>
                <c:pt idx="130">
                  <c:v>1978</c:v>
                </c:pt>
                <c:pt idx="131">
                  <c:v>1978</c:v>
                </c:pt>
                <c:pt idx="132">
                  <c:v>1979</c:v>
                </c:pt>
                <c:pt idx="133">
                  <c:v>1979</c:v>
                </c:pt>
                <c:pt idx="134">
                  <c:v>1979</c:v>
                </c:pt>
                <c:pt idx="135">
                  <c:v>1979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1981</c:v>
                </c:pt>
                <c:pt idx="141">
                  <c:v>1981</c:v>
                </c:pt>
                <c:pt idx="142">
                  <c:v>1981</c:v>
                </c:pt>
                <c:pt idx="143">
                  <c:v>1981</c:v>
                </c:pt>
                <c:pt idx="144">
                  <c:v>1982</c:v>
                </c:pt>
                <c:pt idx="145">
                  <c:v>1982</c:v>
                </c:pt>
                <c:pt idx="146">
                  <c:v>1982</c:v>
                </c:pt>
                <c:pt idx="147">
                  <c:v>1982</c:v>
                </c:pt>
                <c:pt idx="148">
                  <c:v>1983</c:v>
                </c:pt>
                <c:pt idx="149">
                  <c:v>1983</c:v>
                </c:pt>
                <c:pt idx="150">
                  <c:v>1983</c:v>
                </c:pt>
                <c:pt idx="151">
                  <c:v>1983</c:v>
                </c:pt>
                <c:pt idx="152">
                  <c:v>1984</c:v>
                </c:pt>
                <c:pt idx="153">
                  <c:v>1984</c:v>
                </c:pt>
                <c:pt idx="154">
                  <c:v>1984</c:v>
                </c:pt>
                <c:pt idx="155">
                  <c:v>1984</c:v>
                </c:pt>
                <c:pt idx="156">
                  <c:v>1985</c:v>
                </c:pt>
                <c:pt idx="157">
                  <c:v>1985</c:v>
                </c:pt>
                <c:pt idx="158">
                  <c:v>1985</c:v>
                </c:pt>
                <c:pt idx="159">
                  <c:v>1985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1986</c:v>
                </c:pt>
                <c:pt idx="164">
                  <c:v>1987</c:v>
                </c:pt>
                <c:pt idx="165">
                  <c:v>1987</c:v>
                </c:pt>
                <c:pt idx="166">
                  <c:v>1987</c:v>
                </c:pt>
                <c:pt idx="167">
                  <c:v>1987</c:v>
                </c:pt>
                <c:pt idx="168">
                  <c:v>1988</c:v>
                </c:pt>
                <c:pt idx="169">
                  <c:v>1988</c:v>
                </c:pt>
                <c:pt idx="170">
                  <c:v>1988</c:v>
                </c:pt>
                <c:pt idx="171">
                  <c:v>1988</c:v>
                </c:pt>
                <c:pt idx="172">
                  <c:v>1989</c:v>
                </c:pt>
                <c:pt idx="173">
                  <c:v>1989</c:v>
                </c:pt>
                <c:pt idx="174">
                  <c:v>1989</c:v>
                </c:pt>
                <c:pt idx="175">
                  <c:v>1989</c:v>
                </c:pt>
                <c:pt idx="176">
                  <c:v>1990</c:v>
                </c:pt>
                <c:pt idx="177">
                  <c:v>1990</c:v>
                </c:pt>
                <c:pt idx="178">
                  <c:v>1990</c:v>
                </c:pt>
                <c:pt idx="179">
                  <c:v>1990</c:v>
                </c:pt>
                <c:pt idx="180">
                  <c:v>1991</c:v>
                </c:pt>
                <c:pt idx="181">
                  <c:v>1991</c:v>
                </c:pt>
                <c:pt idx="182">
                  <c:v>1991</c:v>
                </c:pt>
                <c:pt idx="183">
                  <c:v>1991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1992</c:v>
                </c:pt>
                <c:pt idx="188">
                  <c:v>1993</c:v>
                </c:pt>
                <c:pt idx="189">
                  <c:v>1993</c:v>
                </c:pt>
                <c:pt idx="190">
                  <c:v>1993</c:v>
                </c:pt>
                <c:pt idx="191">
                  <c:v>1993</c:v>
                </c:pt>
                <c:pt idx="192">
                  <c:v>1994</c:v>
                </c:pt>
                <c:pt idx="193">
                  <c:v>1994</c:v>
                </c:pt>
                <c:pt idx="194">
                  <c:v>1994</c:v>
                </c:pt>
                <c:pt idx="195">
                  <c:v>1994</c:v>
                </c:pt>
                <c:pt idx="196">
                  <c:v>1995</c:v>
                </c:pt>
                <c:pt idx="197">
                  <c:v>1995</c:v>
                </c:pt>
                <c:pt idx="198">
                  <c:v>1995</c:v>
                </c:pt>
                <c:pt idx="199">
                  <c:v>1995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1998</c:v>
                </c:pt>
                <c:pt idx="209">
                  <c:v>1998</c:v>
                </c:pt>
                <c:pt idx="210">
                  <c:v>1998</c:v>
                </c:pt>
                <c:pt idx="211">
                  <c:v>1998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</c:numCache>
            </c:numRef>
          </c:cat>
          <c:val>
            <c:numRef>
              <c:f>'Outflows and calcs'!$AI$8:$AI$222</c:f>
              <c:numCache>
                <c:ptCount val="215"/>
                <c:pt idx="0">
                  <c:v>-0.0072488671638783276</c:v>
                </c:pt>
                <c:pt idx="1">
                  <c:v>-0.003116347196704838</c:v>
                </c:pt>
                <c:pt idx="2">
                  <c:v>0.0047014765508311875</c:v>
                </c:pt>
                <c:pt idx="3">
                  <c:v>0.01807072452943488</c:v>
                </c:pt>
                <c:pt idx="4">
                  <c:v>0.016370838672047226</c:v>
                </c:pt>
                <c:pt idx="5">
                  <c:v>0.015724149742497837</c:v>
                </c:pt>
                <c:pt idx="6">
                  <c:v>0.009510582398833262</c:v>
                </c:pt>
                <c:pt idx="7">
                  <c:v>-0.00392634534139256</c:v>
                </c:pt>
                <c:pt idx="8">
                  <c:v>0.0005639134112974912</c:v>
                </c:pt>
                <c:pt idx="9">
                  <c:v>-0.0032838702570653173</c:v>
                </c:pt>
                <c:pt idx="10">
                  <c:v>-0.004222260134198963</c:v>
                </c:pt>
                <c:pt idx="11">
                  <c:v>-0.001330384561487746</c:v>
                </c:pt>
                <c:pt idx="12">
                  <c:v>0.005706783161969462</c:v>
                </c:pt>
                <c:pt idx="13">
                  <c:v>0.008704520030374033</c:v>
                </c:pt>
                <c:pt idx="14">
                  <c:v>0.011771239029913547</c:v>
                </c:pt>
                <c:pt idx="15">
                  <c:v>0.018535718232491664</c:v>
                </c:pt>
                <c:pt idx="16">
                  <c:v>0.029139877398179866</c:v>
                </c:pt>
                <c:pt idx="17">
                  <c:v>0.02822725514523033</c:v>
                </c:pt>
                <c:pt idx="18">
                  <c:v>0.030513188985386262</c:v>
                </c:pt>
                <c:pt idx="19">
                  <c:v>0.019422146102673832</c:v>
                </c:pt>
                <c:pt idx="20">
                  <c:v>-0.000490446554840822</c:v>
                </c:pt>
                <c:pt idx="21">
                  <c:v>-0.000922928013966902</c:v>
                </c:pt>
                <c:pt idx="22">
                  <c:v>-0.00300439445124051</c:v>
                </c:pt>
                <c:pt idx="23">
                  <c:v>-0.012021821707508132</c:v>
                </c:pt>
                <c:pt idx="24">
                  <c:v>-0.015833064066900732</c:v>
                </c:pt>
                <c:pt idx="25">
                  <c:v>-0.009571143745687367</c:v>
                </c:pt>
                <c:pt idx="26">
                  <c:v>-0.007730572575891376</c:v>
                </c:pt>
                <c:pt idx="27">
                  <c:v>-0.010983405757294128</c:v>
                </c:pt>
                <c:pt idx="28">
                  <c:v>-0.012924856386705251</c:v>
                </c:pt>
                <c:pt idx="29">
                  <c:v>-0.016066771931435565</c:v>
                </c:pt>
                <c:pt idx="30">
                  <c:v>-0.010724427978555617</c:v>
                </c:pt>
                <c:pt idx="31">
                  <c:v>-0.006646518503043342</c:v>
                </c:pt>
                <c:pt idx="32">
                  <c:v>-0.009706544099406179</c:v>
                </c:pt>
                <c:pt idx="33">
                  <c:v>-0.014329108755586135</c:v>
                </c:pt>
                <c:pt idx="34">
                  <c:v>-0.01453557963248998</c:v>
                </c:pt>
                <c:pt idx="35">
                  <c:v>-0.014288537003991878</c:v>
                </c:pt>
                <c:pt idx="36">
                  <c:v>-0.00798521523406416</c:v>
                </c:pt>
                <c:pt idx="37">
                  <c:v>-0.0076257193603863705</c:v>
                </c:pt>
                <c:pt idx="38">
                  <c:v>-0.013401923554598932</c:v>
                </c:pt>
                <c:pt idx="39">
                  <c:v>-0.01599826479465632</c:v>
                </c:pt>
                <c:pt idx="40">
                  <c:v>-0.026711954048481305</c:v>
                </c:pt>
                <c:pt idx="41">
                  <c:v>-0.03611946782390193</c:v>
                </c:pt>
                <c:pt idx="42">
                  <c:v>-0.033476613819724596</c:v>
                </c:pt>
                <c:pt idx="43">
                  <c:v>-0.02935496014455677</c:v>
                </c:pt>
                <c:pt idx="44">
                  <c:v>-0.021495039621998894</c:v>
                </c:pt>
                <c:pt idx="45">
                  <c:v>-0.01215300990903715</c:v>
                </c:pt>
                <c:pt idx="46">
                  <c:v>-0.014662555998942535</c:v>
                </c:pt>
                <c:pt idx="47">
                  <c:v>-0.013748408064989524</c:v>
                </c:pt>
                <c:pt idx="48">
                  <c:v>-0.009162694478500016</c:v>
                </c:pt>
                <c:pt idx="49">
                  <c:v>-0.008392712396842781</c:v>
                </c:pt>
                <c:pt idx="50">
                  <c:v>-0.005251622350933144</c:v>
                </c:pt>
                <c:pt idx="51">
                  <c:v>-0.0122711487851937</c:v>
                </c:pt>
                <c:pt idx="52">
                  <c:v>-0.016130908885389976</c:v>
                </c:pt>
                <c:pt idx="53">
                  <c:v>-0.013204325819043069</c:v>
                </c:pt>
                <c:pt idx="54">
                  <c:v>-0.012604409707544064</c:v>
                </c:pt>
                <c:pt idx="55">
                  <c:v>-0.008001647790635566</c:v>
                </c:pt>
                <c:pt idx="56">
                  <c:v>-0.01042626293814241</c:v>
                </c:pt>
                <c:pt idx="57">
                  <c:v>-0.012580598583966577</c:v>
                </c:pt>
                <c:pt idx="58">
                  <c:v>-0.013399685311573022</c:v>
                </c:pt>
                <c:pt idx="59">
                  <c:v>-0.014029869288667295</c:v>
                </c:pt>
                <c:pt idx="60">
                  <c:v>-0.011192724243721643</c:v>
                </c:pt>
                <c:pt idx="61">
                  <c:v>-0.009857816054185923</c:v>
                </c:pt>
                <c:pt idx="62">
                  <c:v>-0.008007682842710952</c:v>
                </c:pt>
                <c:pt idx="63">
                  <c:v>-0.009550245662194465</c:v>
                </c:pt>
                <c:pt idx="64">
                  <c:v>-0.005496839658719755</c:v>
                </c:pt>
                <c:pt idx="65">
                  <c:v>-0.004297104080417064</c:v>
                </c:pt>
                <c:pt idx="66">
                  <c:v>0.0009481408855286835</c:v>
                </c:pt>
                <c:pt idx="67">
                  <c:v>0.005519535355874171</c:v>
                </c:pt>
                <c:pt idx="68">
                  <c:v>-0.0030967973857553466</c:v>
                </c:pt>
                <c:pt idx="69">
                  <c:v>-0.005885131433776961</c:v>
                </c:pt>
                <c:pt idx="70">
                  <c:v>-0.013761480891533241</c:v>
                </c:pt>
                <c:pt idx="71">
                  <c:v>-0.022204615333294396</c:v>
                </c:pt>
                <c:pt idx="72">
                  <c:v>-0.01389870716347068</c:v>
                </c:pt>
                <c:pt idx="73">
                  <c:v>-0.015178991050153615</c:v>
                </c:pt>
                <c:pt idx="74">
                  <c:v>-0.01714036891297153</c:v>
                </c:pt>
                <c:pt idx="75">
                  <c:v>-0.020686959853589374</c:v>
                </c:pt>
                <c:pt idx="76">
                  <c:v>-0.02387891104021381</c:v>
                </c:pt>
                <c:pt idx="77">
                  <c:v>-0.02457289568617741</c:v>
                </c:pt>
                <c:pt idx="78">
                  <c:v>-0.022188555914832854</c:v>
                </c:pt>
                <c:pt idx="79">
                  <c:v>-0.02137689421965623</c:v>
                </c:pt>
                <c:pt idx="80">
                  <c:v>-0.023257298700042426</c:v>
                </c:pt>
                <c:pt idx="81">
                  <c:v>-0.0242301331626888</c:v>
                </c:pt>
                <c:pt idx="82">
                  <c:v>-0.024781478035160495</c:v>
                </c:pt>
                <c:pt idx="83">
                  <c:v>-0.012789734489484747</c:v>
                </c:pt>
                <c:pt idx="84">
                  <c:v>-0.015231276728321329</c:v>
                </c:pt>
                <c:pt idx="85">
                  <c:v>-0.02099624084508374</c:v>
                </c:pt>
                <c:pt idx="86">
                  <c:v>-0.021962735457535288</c:v>
                </c:pt>
                <c:pt idx="87">
                  <c:v>-0.03144266946719217</c:v>
                </c:pt>
                <c:pt idx="88">
                  <c:v>-0.019627397726199036</c:v>
                </c:pt>
                <c:pt idx="89">
                  <c:v>-0.014976280249217233</c:v>
                </c:pt>
                <c:pt idx="90">
                  <c:v>-0.021100475241883895</c:v>
                </c:pt>
                <c:pt idx="91">
                  <c:v>-0.020910515480936174</c:v>
                </c:pt>
                <c:pt idx="92">
                  <c:v>-0.022395129242179918</c:v>
                </c:pt>
                <c:pt idx="93">
                  <c:v>-0.022209667265003855</c:v>
                </c:pt>
                <c:pt idx="94">
                  <c:v>-0.015172351043927527</c:v>
                </c:pt>
                <c:pt idx="95">
                  <c:v>-0.01600496681202366</c:v>
                </c:pt>
                <c:pt idx="96">
                  <c:v>-0.01599637199068623</c:v>
                </c:pt>
                <c:pt idx="97">
                  <c:v>-0.013239869048332279</c:v>
                </c:pt>
                <c:pt idx="98">
                  <c:v>-0.005577114418937194</c:v>
                </c:pt>
                <c:pt idx="99">
                  <c:v>-0.008341325732161627</c:v>
                </c:pt>
                <c:pt idx="100">
                  <c:v>-0.014179271383273429</c:v>
                </c:pt>
                <c:pt idx="101">
                  <c:v>-0.01788400991174036</c:v>
                </c:pt>
                <c:pt idx="102">
                  <c:v>-0.020880240846571883</c:v>
                </c:pt>
                <c:pt idx="103">
                  <c:v>-0.010268693079603354</c:v>
                </c:pt>
                <c:pt idx="104">
                  <c:v>-0.006457950420832968</c:v>
                </c:pt>
                <c:pt idx="105">
                  <c:v>-0.005761889094062524</c:v>
                </c:pt>
                <c:pt idx="106">
                  <c:v>-0.01073337543365522</c:v>
                </c:pt>
                <c:pt idx="107">
                  <c:v>-0.018145121823738793</c:v>
                </c:pt>
                <c:pt idx="108">
                  <c:v>-0.024761311292493815</c:v>
                </c:pt>
                <c:pt idx="109">
                  <c:v>-0.023033358697937534</c:v>
                </c:pt>
                <c:pt idx="110">
                  <c:v>-0.028137759385946447</c:v>
                </c:pt>
                <c:pt idx="111">
                  <c:v>-0.03491765361536728</c:v>
                </c:pt>
                <c:pt idx="112">
                  <c:v>-0.01755416731023112</c:v>
                </c:pt>
                <c:pt idx="113">
                  <c:v>-0.01774703937046003</c:v>
                </c:pt>
                <c:pt idx="114">
                  <c:v>-0.0009560694640434013</c:v>
                </c:pt>
                <c:pt idx="115">
                  <c:v>0.019540777073448923</c:v>
                </c:pt>
                <c:pt idx="116">
                  <c:v>0.01813324627014817</c:v>
                </c:pt>
                <c:pt idx="117">
                  <c:v>0.01568978126690613</c:v>
                </c:pt>
                <c:pt idx="118">
                  <c:v>0.005736908496757898</c:v>
                </c:pt>
                <c:pt idx="119">
                  <c:v>-0.0020351119169909823</c:v>
                </c:pt>
                <c:pt idx="120">
                  <c:v>0.002825374107669202</c:v>
                </c:pt>
                <c:pt idx="121">
                  <c:v>0.007812008043490384</c:v>
                </c:pt>
                <c:pt idx="122">
                  <c:v>0.005341604389872199</c:v>
                </c:pt>
                <c:pt idx="123">
                  <c:v>-0.002290729665700632</c:v>
                </c:pt>
                <c:pt idx="124">
                  <c:v>-0.014538924240428991</c:v>
                </c:pt>
                <c:pt idx="125">
                  <c:v>-0.01344873297415952</c:v>
                </c:pt>
                <c:pt idx="126">
                  <c:v>-0.014719130080547385</c:v>
                </c:pt>
                <c:pt idx="127">
                  <c:v>-0.010198625649816632</c:v>
                </c:pt>
                <c:pt idx="128">
                  <c:v>-0.0075946934333683686</c:v>
                </c:pt>
                <c:pt idx="129">
                  <c:v>-0.012483807450651987</c:v>
                </c:pt>
                <c:pt idx="130">
                  <c:v>-0.01500063352685199</c:v>
                </c:pt>
                <c:pt idx="131">
                  <c:v>-0.021496644972700034</c:v>
                </c:pt>
                <c:pt idx="132">
                  <c:v>-0.02025385819052061</c:v>
                </c:pt>
                <c:pt idx="133">
                  <c:v>-0.020585181459438284</c:v>
                </c:pt>
                <c:pt idx="134">
                  <c:v>-0.017403701947662144</c:v>
                </c:pt>
                <c:pt idx="135">
                  <c:v>-0.019008150144869222</c:v>
                </c:pt>
                <c:pt idx="136">
                  <c:v>-0.024968270143120933</c:v>
                </c:pt>
                <c:pt idx="137">
                  <c:v>-0.009088049533110355</c:v>
                </c:pt>
                <c:pt idx="138">
                  <c:v>-0.02001883107879387</c:v>
                </c:pt>
                <c:pt idx="139">
                  <c:v>-0.024899151735823525</c:v>
                </c:pt>
                <c:pt idx="140">
                  <c:v>-0.0208742166004533</c:v>
                </c:pt>
                <c:pt idx="141">
                  <c:v>-0.0390206345459656</c:v>
                </c:pt>
                <c:pt idx="142">
                  <c:v>-0.02495737355064735</c:v>
                </c:pt>
                <c:pt idx="143">
                  <c:v>-0.012900008423451228</c:v>
                </c:pt>
                <c:pt idx="144">
                  <c:v>-0.018765377785485225</c:v>
                </c:pt>
                <c:pt idx="145">
                  <c:v>-0.01136311839883341</c:v>
                </c:pt>
                <c:pt idx="146">
                  <c:v>-0.0033486867889494076</c:v>
                </c:pt>
                <c:pt idx="147">
                  <c:v>-0.014963068264216653</c:v>
                </c:pt>
                <c:pt idx="148">
                  <c:v>-0.0040184160127143456</c:v>
                </c:pt>
                <c:pt idx="149">
                  <c:v>-0.002377878591640464</c:v>
                </c:pt>
                <c:pt idx="150">
                  <c:v>-0.009655230817679484</c:v>
                </c:pt>
                <c:pt idx="151">
                  <c:v>0.006056827258164634</c:v>
                </c:pt>
                <c:pt idx="152">
                  <c:v>0.002632928722120304</c:v>
                </c:pt>
                <c:pt idx="153">
                  <c:v>-0.0017743840453116962</c:v>
                </c:pt>
                <c:pt idx="154">
                  <c:v>-0.0009016310867734196</c:v>
                </c:pt>
                <c:pt idx="155">
                  <c:v>-0.02026199215997732</c:v>
                </c:pt>
                <c:pt idx="156">
                  <c:v>-0.022527914788710857</c:v>
                </c:pt>
                <c:pt idx="157">
                  <c:v>-0.02150397020308866</c:v>
                </c:pt>
                <c:pt idx="158">
                  <c:v>-0.02520666567315526</c:v>
                </c:pt>
                <c:pt idx="159">
                  <c:v>-0.02490092259266881</c:v>
                </c:pt>
                <c:pt idx="160">
                  <c:v>-0.027611242838704447</c:v>
                </c:pt>
                <c:pt idx="161">
                  <c:v>-0.023682124956917988</c:v>
                </c:pt>
                <c:pt idx="162">
                  <c:v>-0.016597381765265286</c:v>
                </c:pt>
                <c:pt idx="163">
                  <c:v>-0.014247588960592417</c:v>
                </c:pt>
                <c:pt idx="164">
                  <c:v>-0.011048881829968915</c:v>
                </c:pt>
                <c:pt idx="165">
                  <c:v>-0.010979176605189971</c:v>
                </c:pt>
                <c:pt idx="166">
                  <c:v>-0.019592677564032487</c:v>
                </c:pt>
                <c:pt idx="167">
                  <c:v>-0.0034795257498632386</c:v>
                </c:pt>
                <c:pt idx="168">
                  <c:v>-0.0018960529486383656</c:v>
                </c:pt>
                <c:pt idx="169">
                  <c:v>-0.004448895084865149</c:v>
                </c:pt>
                <c:pt idx="170">
                  <c:v>0.0001383832158755767</c:v>
                </c:pt>
                <c:pt idx="171">
                  <c:v>-0.009854180518600507</c:v>
                </c:pt>
                <c:pt idx="172">
                  <c:v>-0.009466365446025894</c:v>
                </c:pt>
                <c:pt idx="173">
                  <c:v>-0.007139399838527035</c:v>
                </c:pt>
                <c:pt idx="174">
                  <c:v>-0.007685098202032256</c:v>
                </c:pt>
                <c:pt idx="175">
                  <c:v>0.005197879699682901</c:v>
                </c:pt>
                <c:pt idx="176">
                  <c:v>-0.001729455827264306</c:v>
                </c:pt>
                <c:pt idx="177">
                  <c:v>0.00862236238130029</c:v>
                </c:pt>
                <c:pt idx="178">
                  <c:v>0.011528392375922616</c:v>
                </c:pt>
                <c:pt idx="179">
                  <c:v>0.014040685719211035</c:v>
                </c:pt>
                <c:pt idx="180">
                  <c:v>0.02805519395007299</c:v>
                </c:pt>
                <c:pt idx="181">
                  <c:v>0.026671201608555458</c:v>
                </c:pt>
                <c:pt idx="182">
                  <c:v>0.0427477180579806</c:v>
                </c:pt>
                <c:pt idx="183">
                  <c:v>0.0519224431512073</c:v>
                </c:pt>
                <c:pt idx="184">
                  <c:v>0.04704103607122048</c:v>
                </c:pt>
                <c:pt idx="185">
                  <c:v>0.054396000550089016</c:v>
                </c:pt>
                <c:pt idx="186">
                  <c:v>0.0438115294866235</c:v>
                </c:pt>
                <c:pt idx="187">
                  <c:v>0.03528603760577077</c:v>
                </c:pt>
                <c:pt idx="188">
                  <c:v>0.0403127319800148</c:v>
                </c:pt>
                <c:pt idx="189">
                  <c:v>0.03493077196400726</c:v>
                </c:pt>
                <c:pt idx="190">
                  <c:v>0.036874122414874075</c:v>
                </c:pt>
                <c:pt idx="191">
                  <c:v>0.031446799203086406</c:v>
                </c:pt>
                <c:pt idx="192">
                  <c:v>0.025743962389827554</c:v>
                </c:pt>
                <c:pt idx="193">
                  <c:v>0.02068761083624996</c:v>
                </c:pt>
                <c:pt idx="194">
                  <c:v>0.010315714778533578</c:v>
                </c:pt>
                <c:pt idx="195">
                  <c:v>0.010465272408668909</c:v>
                </c:pt>
                <c:pt idx="196">
                  <c:v>-0.001526264528351728</c:v>
                </c:pt>
                <c:pt idx="197">
                  <c:v>-0.0030406407197778634</c:v>
                </c:pt>
                <c:pt idx="198">
                  <c:v>-0.0059594529622084835</c:v>
                </c:pt>
                <c:pt idx="199">
                  <c:v>-0.002215802189048504</c:v>
                </c:pt>
                <c:pt idx="200">
                  <c:v>0.004942205667160035</c:v>
                </c:pt>
                <c:pt idx="201">
                  <c:v>0.0024121278480514936</c:v>
                </c:pt>
                <c:pt idx="202">
                  <c:v>0.013992323639765287</c:v>
                </c:pt>
                <c:pt idx="203">
                  <c:v>0.010052683876381785</c:v>
                </c:pt>
                <c:pt idx="204">
                  <c:v>0.004928246074894458</c:v>
                </c:pt>
                <c:pt idx="205">
                  <c:v>0.005458411324886114</c:v>
                </c:pt>
                <c:pt idx="206">
                  <c:v>-0.014838867242191568</c:v>
                </c:pt>
                <c:pt idx="207">
                  <c:v>-0.029269214841529605</c:v>
                </c:pt>
                <c:pt idx="208">
                  <c:v>-0.030592823737500364</c:v>
                </c:pt>
                <c:pt idx="209">
                  <c:v>-0.038457070742730345</c:v>
                </c:pt>
                <c:pt idx="210">
                  <c:v>-0.026638746845245483</c:v>
                </c:pt>
                <c:pt idx="211">
                  <c:v>-0.01877065533275068</c:v>
                </c:pt>
                <c:pt idx="212">
                  <c:v>-0.03063895052527378</c:v>
                </c:pt>
                <c:pt idx="213">
                  <c:v>-0.03502771394134846</c:v>
                </c:pt>
                <c:pt idx="214">
                  <c:v>-0.034438255112728695</c:v>
                </c:pt>
              </c:numCache>
            </c:numRef>
          </c:val>
          <c:smooth val="0"/>
        </c:ser>
        <c:ser>
          <c:idx val="1"/>
          <c:order val="1"/>
          <c:tx>
            <c:v>Div/GDP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Net Payouts to Debt Holders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'Outflows and calcs'!$AH$8:$AH$222</c:f>
              <c:numCache>
                <c:ptCount val="215"/>
                <c:pt idx="0">
                  <c:v>1946</c:v>
                </c:pt>
                <c:pt idx="1">
                  <c:v>1946</c:v>
                </c:pt>
                <c:pt idx="2">
                  <c:v>1946</c:v>
                </c:pt>
                <c:pt idx="3">
                  <c:v>1946</c:v>
                </c:pt>
                <c:pt idx="4">
                  <c:v>1947</c:v>
                </c:pt>
                <c:pt idx="5">
                  <c:v>1947</c:v>
                </c:pt>
                <c:pt idx="6">
                  <c:v>1947</c:v>
                </c:pt>
                <c:pt idx="7">
                  <c:v>1947</c:v>
                </c:pt>
                <c:pt idx="8">
                  <c:v>1948</c:v>
                </c:pt>
                <c:pt idx="9">
                  <c:v>1948</c:v>
                </c:pt>
                <c:pt idx="10">
                  <c:v>1948</c:v>
                </c:pt>
                <c:pt idx="11">
                  <c:v>1948</c:v>
                </c:pt>
                <c:pt idx="12">
                  <c:v>1949</c:v>
                </c:pt>
                <c:pt idx="13">
                  <c:v>1949</c:v>
                </c:pt>
                <c:pt idx="14">
                  <c:v>1949</c:v>
                </c:pt>
                <c:pt idx="15">
                  <c:v>1949</c:v>
                </c:pt>
                <c:pt idx="16">
                  <c:v>1950</c:v>
                </c:pt>
                <c:pt idx="17">
                  <c:v>1950</c:v>
                </c:pt>
                <c:pt idx="18">
                  <c:v>1950</c:v>
                </c:pt>
                <c:pt idx="19">
                  <c:v>1950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1953</c:v>
                </c:pt>
                <c:pt idx="29">
                  <c:v>1953</c:v>
                </c:pt>
                <c:pt idx="30">
                  <c:v>1953</c:v>
                </c:pt>
                <c:pt idx="31">
                  <c:v>1953</c:v>
                </c:pt>
                <c:pt idx="32">
                  <c:v>1954</c:v>
                </c:pt>
                <c:pt idx="33">
                  <c:v>1954</c:v>
                </c:pt>
                <c:pt idx="34">
                  <c:v>1954</c:v>
                </c:pt>
                <c:pt idx="35">
                  <c:v>1954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1955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1957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1958</c:v>
                </c:pt>
                <c:pt idx="49">
                  <c:v>1958</c:v>
                </c:pt>
                <c:pt idx="50">
                  <c:v>1958</c:v>
                </c:pt>
                <c:pt idx="51">
                  <c:v>1958</c:v>
                </c:pt>
                <c:pt idx="52">
                  <c:v>1959</c:v>
                </c:pt>
                <c:pt idx="53">
                  <c:v>1959</c:v>
                </c:pt>
                <c:pt idx="54">
                  <c:v>1959</c:v>
                </c:pt>
                <c:pt idx="55">
                  <c:v>1959</c:v>
                </c:pt>
                <c:pt idx="56">
                  <c:v>1960</c:v>
                </c:pt>
                <c:pt idx="57">
                  <c:v>1960</c:v>
                </c:pt>
                <c:pt idx="58">
                  <c:v>1960</c:v>
                </c:pt>
                <c:pt idx="59">
                  <c:v>1960</c:v>
                </c:pt>
                <c:pt idx="60">
                  <c:v>1961</c:v>
                </c:pt>
                <c:pt idx="61">
                  <c:v>1961</c:v>
                </c:pt>
                <c:pt idx="62">
                  <c:v>1961</c:v>
                </c:pt>
                <c:pt idx="63">
                  <c:v>1961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1963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1964</c:v>
                </c:pt>
                <c:pt idx="76">
                  <c:v>1965</c:v>
                </c:pt>
                <c:pt idx="77">
                  <c:v>1965</c:v>
                </c:pt>
                <c:pt idx="78">
                  <c:v>1965</c:v>
                </c:pt>
                <c:pt idx="79">
                  <c:v>1965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1968</c:v>
                </c:pt>
                <c:pt idx="89">
                  <c:v>1968</c:v>
                </c:pt>
                <c:pt idx="90">
                  <c:v>1968</c:v>
                </c:pt>
                <c:pt idx="91">
                  <c:v>1968</c:v>
                </c:pt>
                <c:pt idx="92">
                  <c:v>1969</c:v>
                </c:pt>
                <c:pt idx="93">
                  <c:v>1969</c:v>
                </c:pt>
                <c:pt idx="94">
                  <c:v>1969</c:v>
                </c:pt>
                <c:pt idx="95">
                  <c:v>1969</c:v>
                </c:pt>
                <c:pt idx="96">
                  <c:v>1970</c:v>
                </c:pt>
                <c:pt idx="97">
                  <c:v>1970</c:v>
                </c:pt>
                <c:pt idx="98">
                  <c:v>1970</c:v>
                </c:pt>
                <c:pt idx="99">
                  <c:v>1970</c:v>
                </c:pt>
                <c:pt idx="100">
                  <c:v>1971</c:v>
                </c:pt>
                <c:pt idx="101">
                  <c:v>1971</c:v>
                </c:pt>
                <c:pt idx="102">
                  <c:v>1971</c:v>
                </c:pt>
                <c:pt idx="103">
                  <c:v>1971</c:v>
                </c:pt>
                <c:pt idx="104">
                  <c:v>1972</c:v>
                </c:pt>
                <c:pt idx="105">
                  <c:v>1972</c:v>
                </c:pt>
                <c:pt idx="106">
                  <c:v>1972</c:v>
                </c:pt>
                <c:pt idx="107">
                  <c:v>1972</c:v>
                </c:pt>
                <c:pt idx="108">
                  <c:v>1973</c:v>
                </c:pt>
                <c:pt idx="109">
                  <c:v>1973</c:v>
                </c:pt>
                <c:pt idx="110">
                  <c:v>1973</c:v>
                </c:pt>
                <c:pt idx="111">
                  <c:v>1973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1975</c:v>
                </c:pt>
                <c:pt idx="117">
                  <c:v>1975</c:v>
                </c:pt>
                <c:pt idx="118">
                  <c:v>1975</c:v>
                </c:pt>
                <c:pt idx="119">
                  <c:v>1975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1976</c:v>
                </c:pt>
                <c:pt idx="124">
                  <c:v>1977</c:v>
                </c:pt>
                <c:pt idx="125">
                  <c:v>1977</c:v>
                </c:pt>
                <c:pt idx="126">
                  <c:v>1977</c:v>
                </c:pt>
                <c:pt idx="127">
                  <c:v>1977</c:v>
                </c:pt>
                <c:pt idx="128">
                  <c:v>1978</c:v>
                </c:pt>
                <c:pt idx="129">
                  <c:v>1978</c:v>
                </c:pt>
                <c:pt idx="130">
                  <c:v>1978</c:v>
                </c:pt>
                <c:pt idx="131">
                  <c:v>1978</c:v>
                </c:pt>
                <c:pt idx="132">
                  <c:v>1979</c:v>
                </c:pt>
                <c:pt idx="133">
                  <c:v>1979</c:v>
                </c:pt>
                <c:pt idx="134">
                  <c:v>1979</c:v>
                </c:pt>
                <c:pt idx="135">
                  <c:v>1979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1981</c:v>
                </c:pt>
                <c:pt idx="141">
                  <c:v>1981</c:v>
                </c:pt>
                <c:pt idx="142">
                  <c:v>1981</c:v>
                </c:pt>
                <c:pt idx="143">
                  <c:v>1981</c:v>
                </c:pt>
                <c:pt idx="144">
                  <c:v>1982</c:v>
                </c:pt>
                <c:pt idx="145">
                  <c:v>1982</c:v>
                </c:pt>
                <c:pt idx="146">
                  <c:v>1982</c:v>
                </c:pt>
                <c:pt idx="147">
                  <c:v>1982</c:v>
                </c:pt>
                <c:pt idx="148">
                  <c:v>1983</c:v>
                </c:pt>
                <c:pt idx="149">
                  <c:v>1983</c:v>
                </c:pt>
                <c:pt idx="150">
                  <c:v>1983</c:v>
                </c:pt>
                <c:pt idx="151">
                  <c:v>1983</c:v>
                </c:pt>
                <c:pt idx="152">
                  <c:v>1984</c:v>
                </c:pt>
                <c:pt idx="153">
                  <c:v>1984</c:v>
                </c:pt>
                <c:pt idx="154">
                  <c:v>1984</c:v>
                </c:pt>
                <c:pt idx="155">
                  <c:v>1984</c:v>
                </c:pt>
                <c:pt idx="156">
                  <c:v>1985</c:v>
                </c:pt>
                <c:pt idx="157">
                  <c:v>1985</c:v>
                </c:pt>
                <c:pt idx="158">
                  <c:v>1985</c:v>
                </c:pt>
                <c:pt idx="159">
                  <c:v>1985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1986</c:v>
                </c:pt>
                <c:pt idx="164">
                  <c:v>1987</c:v>
                </c:pt>
                <c:pt idx="165">
                  <c:v>1987</c:v>
                </c:pt>
                <c:pt idx="166">
                  <c:v>1987</c:v>
                </c:pt>
                <c:pt idx="167">
                  <c:v>1987</c:v>
                </c:pt>
                <c:pt idx="168">
                  <c:v>1988</c:v>
                </c:pt>
                <c:pt idx="169">
                  <c:v>1988</c:v>
                </c:pt>
                <c:pt idx="170">
                  <c:v>1988</c:v>
                </c:pt>
                <c:pt idx="171">
                  <c:v>1988</c:v>
                </c:pt>
                <c:pt idx="172">
                  <c:v>1989</c:v>
                </c:pt>
                <c:pt idx="173">
                  <c:v>1989</c:v>
                </c:pt>
                <c:pt idx="174">
                  <c:v>1989</c:v>
                </c:pt>
                <c:pt idx="175">
                  <c:v>1989</c:v>
                </c:pt>
                <c:pt idx="176">
                  <c:v>1990</c:v>
                </c:pt>
                <c:pt idx="177">
                  <c:v>1990</c:v>
                </c:pt>
                <c:pt idx="178">
                  <c:v>1990</c:v>
                </c:pt>
                <c:pt idx="179">
                  <c:v>1990</c:v>
                </c:pt>
                <c:pt idx="180">
                  <c:v>1991</c:v>
                </c:pt>
                <c:pt idx="181">
                  <c:v>1991</c:v>
                </c:pt>
                <c:pt idx="182">
                  <c:v>1991</c:v>
                </c:pt>
                <c:pt idx="183">
                  <c:v>1991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1992</c:v>
                </c:pt>
                <c:pt idx="188">
                  <c:v>1993</c:v>
                </c:pt>
                <c:pt idx="189">
                  <c:v>1993</c:v>
                </c:pt>
                <c:pt idx="190">
                  <c:v>1993</c:v>
                </c:pt>
                <c:pt idx="191">
                  <c:v>1993</c:v>
                </c:pt>
                <c:pt idx="192">
                  <c:v>1994</c:v>
                </c:pt>
                <c:pt idx="193">
                  <c:v>1994</c:v>
                </c:pt>
                <c:pt idx="194">
                  <c:v>1994</c:v>
                </c:pt>
                <c:pt idx="195">
                  <c:v>1994</c:v>
                </c:pt>
                <c:pt idx="196">
                  <c:v>1995</c:v>
                </c:pt>
                <c:pt idx="197">
                  <c:v>1995</c:v>
                </c:pt>
                <c:pt idx="198">
                  <c:v>1995</c:v>
                </c:pt>
                <c:pt idx="199">
                  <c:v>1995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1998</c:v>
                </c:pt>
                <c:pt idx="209">
                  <c:v>1998</c:v>
                </c:pt>
                <c:pt idx="210">
                  <c:v>1998</c:v>
                </c:pt>
                <c:pt idx="211">
                  <c:v>1998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</c:numCache>
            </c:numRef>
          </c:cat>
          <c:val>
            <c:numRef>
              <c:f>'Outflows and calcs'!$AC$8:$AC$222</c:f>
              <c:numCache>
                <c:ptCount val="215"/>
                <c:pt idx="0">
                  <c:v>0.022813688212927757</c:v>
                </c:pt>
                <c:pt idx="1">
                  <c:v>0.021967963386727688</c:v>
                </c:pt>
                <c:pt idx="2">
                  <c:v>0.02099737532808399</c:v>
                </c:pt>
                <c:pt idx="3">
                  <c:v>0.020618556701030927</c:v>
                </c:pt>
                <c:pt idx="4">
                  <c:v>0.02095619208087616</c:v>
                </c:pt>
                <c:pt idx="5">
                  <c:v>0.021378165213781653</c:v>
                </c:pt>
                <c:pt idx="6">
                  <c:v>0.021725826193390453</c:v>
                </c:pt>
                <c:pt idx="7">
                  <c:v>0.021568627450980392</c:v>
                </c:pt>
                <c:pt idx="8">
                  <c:v>0.02156825153374233</c:v>
                </c:pt>
                <c:pt idx="9">
                  <c:v>0.02146323254945875</c:v>
                </c:pt>
                <c:pt idx="10">
                  <c:v>0.021410349854227406</c:v>
                </c:pt>
                <c:pt idx="11">
                  <c:v>0.021754894851341553</c:v>
                </c:pt>
                <c:pt idx="12">
                  <c:v>0.022172949002217297</c:v>
                </c:pt>
                <c:pt idx="13">
                  <c:v>0.02249718785151856</c:v>
                </c:pt>
                <c:pt idx="14">
                  <c:v>0.02237970906378217</c:v>
                </c:pt>
                <c:pt idx="15">
                  <c:v>0.02258185923974407</c:v>
                </c:pt>
                <c:pt idx="16">
                  <c:v>0.02309782608695652</c:v>
                </c:pt>
                <c:pt idx="17">
                  <c:v>0.02365930599369085</c:v>
                </c:pt>
                <c:pt idx="18">
                  <c:v>0.023530383091149274</c:v>
                </c:pt>
                <c:pt idx="19">
                  <c:v>0.02385496183206107</c:v>
                </c:pt>
                <c:pt idx="20">
                  <c:v>0.022382397572078907</c:v>
                </c:pt>
                <c:pt idx="21">
                  <c:v>0.02150697122515574</c:v>
                </c:pt>
                <c:pt idx="22">
                  <c:v>0.02071220930232558</c:v>
                </c:pt>
                <c:pt idx="23">
                  <c:v>0.020091848450057407</c:v>
                </c:pt>
                <c:pt idx="24">
                  <c:v>0.019277793574068808</c:v>
                </c:pt>
                <c:pt idx="25">
                  <c:v>0.02083404255319149</c:v>
                </c:pt>
                <c:pt idx="26">
                  <c:v>0.020072483969891274</c:v>
                </c:pt>
                <c:pt idx="27">
                  <c:v>0.018664512654819602</c:v>
                </c:pt>
                <c:pt idx="28">
                  <c:v>0.018472919418758255</c:v>
                </c:pt>
                <c:pt idx="29">
                  <c:v>0.019994765768123528</c:v>
                </c:pt>
                <c:pt idx="30">
                  <c:v>0.019675052410901468</c:v>
                </c:pt>
                <c:pt idx="31">
                  <c:v>0.01841741901221455</c:v>
                </c:pt>
                <c:pt idx="32">
                  <c:v>0.02051009564293305</c:v>
                </c:pt>
                <c:pt idx="33">
                  <c:v>0.019039533032634653</c:v>
                </c:pt>
                <c:pt idx="34">
                  <c:v>0.019848048205396908</c:v>
                </c:pt>
                <c:pt idx="35">
                  <c:v>0.018241476544475776</c:v>
                </c:pt>
                <c:pt idx="36">
                  <c:v>0.02002482005460412</c:v>
                </c:pt>
                <c:pt idx="37">
                  <c:v>0.020530026744468757</c:v>
                </c:pt>
                <c:pt idx="38">
                  <c:v>0.021000476417341592</c:v>
                </c:pt>
                <c:pt idx="39">
                  <c:v>0.019615384615384614</c:v>
                </c:pt>
                <c:pt idx="40">
                  <c:v>0.020969696969696968</c:v>
                </c:pt>
                <c:pt idx="41">
                  <c:v>0.021044398435702785</c:v>
                </c:pt>
                <c:pt idx="42">
                  <c:v>0.02064604185623294</c:v>
                </c:pt>
                <c:pt idx="43">
                  <c:v>0.0198082497212932</c:v>
                </c:pt>
                <c:pt idx="44">
                  <c:v>0.020183727034120736</c:v>
                </c:pt>
                <c:pt idx="45">
                  <c:v>0.020557734204793027</c:v>
                </c:pt>
                <c:pt idx="46">
                  <c:v>0.020377358490566037</c:v>
                </c:pt>
                <c:pt idx="47">
                  <c:v>0.01909012131715771</c:v>
                </c:pt>
                <c:pt idx="48">
                  <c:v>0.020440528634361233</c:v>
                </c:pt>
                <c:pt idx="49">
                  <c:v>0.020816059349770894</c:v>
                </c:pt>
                <c:pt idx="50">
                  <c:v>0.020144128868164475</c:v>
                </c:pt>
                <c:pt idx="51">
                  <c:v>0.017823577906018136</c:v>
                </c:pt>
                <c:pt idx="52">
                  <c:v>0.019826647853255393</c:v>
                </c:pt>
                <c:pt idx="53">
                  <c:v>0.019827179890023566</c:v>
                </c:pt>
                <c:pt idx="54">
                  <c:v>0.020070560564484516</c:v>
                </c:pt>
                <c:pt idx="55">
                  <c:v>0.01864644107351225</c:v>
                </c:pt>
                <c:pt idx="56">
                  <c:v>0.020306876302329985</c:v>
                </c:pt>
                <c:pt idx="57">
                  <c:v>0.020125213431986342</c:v>
                </c:pt>
                <c:pt idx="58">
                  <c:v>0.020690696357803358</c:v>
                </c:pt>
                <c:pt idx="59">
                  <c:v>0.018772398017537172</c:v>
                </c:pt>
                <c:pt idx="60">
                  <c:v>0.019852524106636415</c:v>
                </c:pt>
                <c:pt idx="61">
                  <c:v>0.019685126875347285</c:v>
                </c:pt>
                <c:pt idx="62">
                  <c:v>0.01956750863165546</c:v>
                </c:pt>
                <c:pt idx="63">
                  <c:v>0.01820376286829961</c:v>
                </c:pt>
                <c:pt idx="64">
                  <c:v>0.019667128987517338</c:v>
                </c:pt>
                <c:pt idx="65">
                  <c:v>0.01975680767254667</c:v>
                </c:pt>
                <c:pt idx="66">
                  <c:v>0.02018274111675127</c:v>
                </c:pt>
                <c:pt idx="67">
                  <c:v>0.017671601615074025</c:v>
                </c:pt>
                <c:pt idx="68">
                  <c:v>0.02003977461054027</c:v>
                </c:pt>
                <c:pt idx="69">
                  <c:v>0.020611011272667866</c:v>
                </c:pt>
                <c:pt idx="70">
                  <c:v>0.02092494799167867</c:v>
                </c:pt>
                <c:pt idx="71">
                  <c:v>0.01931578117609964</c:v>
                </c:pt>
                <c:pt idx="72">
                  <c:v>0.020166051660516604</c:v>
                </c:pt>
                <c:pt idx="73">
                  <c:v>0.02073984232868405</c:v>
                </c:pt>
                <c:pt idx="74">
                  <c:v>0.02127532777115614</c:v>
                </c:pt>
                <c:pt idx="75">
                  <c:v>0.020056188082212035</c:v>
                </c:pt>
                <c:pt idx="76">
                  <c:v>0.02060588657573582</c:v>
                </c:pt>
                <c:pt idx="77">
                  <c:v>0.02130324400564175</c:v>
                </c:pt>
                <c:pt idx="78">
                  <c:v>0.022803635362159184</c:v>
                </c:pt>
                <c:pt idx="79">
                  <c:v>0.021819153198878054</c:v>
                </c:pt>
                <c:pt idx="80">
                  <c:v>0.022488670205878546</c:v>
                </c:pt>
                <c:pt idx="81">
                  <c:v>0.021840051183621242</c:v>
                </c:pt>
                <c:pt idx="82">
                  <c:v>0.021615500754906893</c:v>
                </c:pt>
                <c:pt idx="83">
                  <c:v>0.01929260450160772</c:v>
                </c:pt>
                <c:pt idx="84">
                  <c:v>0.0212425241059441</c:v>
                </c:pt>
                <c:pt idx="85">
                  <c:v>0.02210947930574099</c:v>
                </c:pt>
                <c:pt idx="86">
                  <c:v>0.02176225110289734</c:v>
                </c:pt>
                <c:pt idx="87">
                  <c:v>0.018707865168539325</c:v>
                </c:pt>
                <c:pt idx="88">
                  <c:v>0.021220785114590423</c:v>
                </c:pt>
                <c:pt idx="89">
                  <c:v>0.020854587611791982</c:v>
                </c:pt>
                <c:pt idx="90">
                  <c:v>0.021578890216092952</c:v>
                </c:pt>
                <c:pt idx="91">
                  <c:v>0.020021326508850502</c:v>
                </c:pt>
                <c:pt idx="92">
                  <c:v>0.01988148456180476</c:v>
                </c:pt>
                <c:pt idx="93">
                  <c:v>0.019914022517911977</c:v>
                </c:pt>
                <c:pt idx="94">
                  <c:v>0.01954271961492178</c:v>
                </c:pt>
                <c:pt idx="95">
                  <c:v>0.018076196160350146</c:v>
                </c:pt>
                <c:pt idx="96">
                  <c:v>0.018240031428010214</c:v>
                </c:pt>
                <c:pt idx="97">
                  <c:v>0.018259860788863106</c:v>
                </c:pt>
                <c:pt idx="98">
                  <c:v>0.018043540260481033</c:v>
                </c:pt>
                <c:pt idx="99">
                  <c:v>0.01656611648643521</c:v>
                </c:pt>
                <c:pt idx="100">
                  <c:v>0.01757614328575325</c:v>
                </c:pt>
                <c:pt idx="101">
                  <c:v>0.01635195431019097</c:v>
                </c:pt>
                <c:pt idx="102">
                  <c:v>0.017594670406732116</c:v>
                </c:pt>
                <c:pt idx="103">
                  <c:v>0.013837481571416182</c:v>
                </c:pt>
                <c:pt idx="104">
                  <c:v>0.017271278825995807</c:v>
                </c:pt>
                <c:pt idx="105">
                  <c:v>0.016791853360488797</c:v>
                </c:pt>
                <c:pt idx="106">
                  <c:v>0.016814696485623004</c:v>
                </c:pt>
                <c:pt idx="107">
                  <c:v>0.013913313173606265</c:v>
                </c:pt>
                <c:pt idx="108">
                  <c:v>0.014910340705319785</c:v>
                </c:pt>
                <c:pt idx="109">
                  <c:v>0.015471478463329453</c:v>
                </c:pt>
                <c:pt idx="110">
                  <c:v>0.016552614590058103</c:v>
                </c:pt>
                <c:pt idx="111">
                  <c:v>0.013599944262523514</c:v>
                </c:pt>
                <c:pt idx="112">
                  <c:v>0.014002758620689655</c:v>
                </c:pt>
                <c:pt idx="113">
                  <c:v>0.015920946490992204</c:v>
                </c:pt>
                <c:pt idx="114">
                  <c:v>0.016120940058093478</c:v>
                </c:pt>
                <c:pt idx="115">
                  <c:v>0.011505542665635473</c:v>
                </c:pt>
                <c:pt idx="116">
                  <c:v>0.015926493108728942</c:v>
                </c:pt>
                <c:pt idx="117">
                  <c:v>0.015597280269477886</c:v>
                </c:pt>
                <c:pt idx="118">
                  <c:v>0.015557563708657149</c:v>
                </c:pt>
                <c:pt idx="119">
                  <c:v>0.013168079508915522</c:v>
                </c:pt>
                <c:pt idx="120">
                  <c:v>0.013785234141106027</c:v>
                </c:pt>
                <c:pt idx="121">
                  <c:v>0.015990239032776885</c:v>
                </c:pt>
                <c:pt idx="122">
                  <c:v>0.01679477408818726</c:v>
                </c:pt>
                <c:pt idx="123">
                  <c:v>0.014597146342757121</c:v>
                </c:pt>
                <c:pt idx="124">
                  <c:v>0.01540714764581507</c:v>
                </c:pt>
                <c:pt idx="125">
                  <c:v>0.015299511611681452</c:v>
                </c:pt>
                <c:pt idx="126">
                  <c:v>0.016108343409915356</c:v>
                </c:pt>
                <c:pt idx="127">
                  <c:v>0.014694186707063055</c:v>
                </c:pt>
                <c:pt idx="128">
                  <c:v>0.01630766369047619</c:v>
                </c:pt>
                <c:pt idx="129">
                  <c:v>0.014924009487832733</c:v>
                </c:pt>
                <c:pt idx="130">
                  <c:v>0.01687577506948899</c:v>
                </c:pt>
                <c:pt idx="131">
                  <c:v>0.014999172870140612</c:v>
                </c:pt>
                <c:pt idx="132">
                  <c:v>0.015874377757092557</c:v>
                </c:pt>
                <c:pt idx="133">
                  <c:v>0.015325979520025304</c:v>
                </c:pt>
                <c:pt idx="134">
                  <c:v>0.014943686334806841</c:v>
                </c:pt>
                <c:pt idx="135">
                  <c:v>0.013008484120429462</c:v>
                </c:pt>
                <c:pt idx="136">
                  <c:v>0.014163708880676204</c:v>
                </c:pt>
                <c:pt idx="137">
                  <c:v>0.018891446527092695</c:v>
                </c:pt>
                <c:pt idx="138">
                  <c:v>0.01568012600229095</c:v>
                </c:pt>
                <c:pt idx="139">
                  <c:v>0.015896943949568317</c:v>
                </c:pt>
                <c:pt idx="140">
                  <c:v>0.016371617637423834</c:v>
                </c:pt>
                <c:pt idx="141">
                  <c:v>0.016932149569049315</c:v>
                </c:pt>
                <c:pt idx="142">
                  <c:v>0.01706800691063295</c:v>
                </c:pt>
                <c:pt idx="143">
                  <c:v>0.017213324591801693</c:v>
                </c:pt>
                <c:pt idx="144">
                  <c:v>0.01801866115598973</c:v>
                </c:pt>
                <c:pt idx="145">
                  <c:v>0.01429776231955431</c:v>
                </c:pt>
                <c:pt idx="146">
                  <c:v>0.015570060391630574</c:v>
                </c:pt>
                <c:pt idx="147">
                  <c:v>0.017203522740982025</c:v>
                </c:pt>
                <c:pt idx="148">
                  <c:v>0.01845434364362883</c:v>
                </c:pt>
                <c:pt idx="149">
                  <c:v>0.017692572214580468</c:v>
                </c:pt>
                <c:pt idx="150">
                  <c:v>0.01806692902397499</c:v>
                </c:pt>
                <c:pt idx="151">
                  <c:v>0.018089351550639773</c:v>
                </c:pt>
                <c:pt idx="152">
                  <c:v>0.017939896155661616</c:v>
                </c:pt>
                <c:pt idx="153">
                  <c:v>0.01726812298562439</c:v>
                </c:pt>
                <c:pt idx="154">
                  <c:v>0.017060910257377916</c:v>
                </c:pt>
                <c:pt idx="155">
                  <c:v>0.016488905417131522</c:v>
                </c:pt>
                <c:pt idx="156">
                  <c:v>0.016723361802564663</c:v>
                </c:pt>
                <c:pt idx="157">
                  <c:v>0.01815783794153617</c:v>
                </c:pt>
                <c:pt idx="158">
                  <c:v>0.01662771285475793</c:v>
                </c:pt>
                <c:pt idx="159">
                  <c:v>0.016764753548028616</c:v>
                </c:pt>
                <c:pt idx="160">
                  <c:v>0.016445043768427307</c:v>
                </c:pt>
                <c:pt idx="161">
                  <c:v>0.01724406595397717</c:v>
                </c:pt>
                <c:pt idx="162">
                  <c:v>0.016044073694071462</c:v>
                </c:pt>
                <c:pt idx="163">
                  <c:v>0.016227438016528924</c:v>
                </c:pt>
                <c:pt idx="164">
                  <c:v>0.01619495696290354</c:v>
                </c:pt>
                <c:pt idx="165">
                  <c:v>0.015522807615315814</c:v>
                </c:pt>
                <c:pt idx="166">
                  <c:v>0.015510460777325898</c:v>
                </c:pt>
                <c:pt idx="167">
                  <c:v>0.016616240085043747</c:v>
                </c:pt>
                <c:pt idx="168">
                  <c:v>0.013942303812789995</c:v>
                </c:pt>
                <c:pt idx="169">
                  <c:v>0.014859962498766408</c:v>
                </c:pt>
                <c:pt idx="170">
                  <c:v>0.017538969232262447</c:v>
                </c:pt>
                <c:pt idx="171">
                  <c:v>0.015406500199684309</c:v>
                </c:pt>
                <c:pt idx="172">
                  <c:v>0.019235545640453617</c:v>
                </c:pt>
                <c:pt idx="173">
                  <c:v>0.018938425764871744</c:v>
                </c:pt>
                <c:pt idx="174">
                  <c:v>0.019342559927634555</c:v>
                </c:pt>
                <c:pt idx="175">
                  <c:v>0.017948460987831066</c:v>
                </c:pt>
                <c:pt idx="176">
                  <c:v>0.02089917494056775</c:v>
                </c:pt>
                <c:pt idx="177">
                  <c:v>0.020026896551724137</c:v>
                </c:pt>
                <c:pt idx="178">
                  <c:v>0.020148847713391163</c:v>
                </c:pt>
                <c:pt idx="179">
                  <c:v>0.020501770047714328</c:v>
                </c:pt>
                <c:pt idx="180">
                  <c:v>0.020506600071352122</c:v>
                </c:pt>
                <c:pt idx="181">
                  <c:v>0.021083529017108353</c:v>
                </c:pt>
                <c:pt idx="182">
                  <c:v>0.020827473860935187</c:v>
                </c:pt>
                <c:pt idx="183">
                  <c:v>0.021067311329287748</c:v>
                </c:pt>
                <c:pt idx="184">
                  <c:v>0.01985574746102594</c:v>
                </c:pt>
                <c:pt idx="185">
                  <c:v>0.020435904789217092</c:v>
                </c:pt>
                <c:pt idx="186">
                  <c:v>0.021137130070282707</c:v>
                </c:pt>
                <c:pt idx="187">
                  <c:v>0.02318031469288077</c:v>
                </c:pt>
                <c:pt idx="188">
                  <c:v>0.022246687929342493</c:v>
                </c:pt>
                <c:pt idx="189">
                  <c:v>0.02202070732335865</c:v>
                </c:pt>
                <c:pt idx="190">
                  <c:v>0.022258282623394184</c:v>
                </c:pt>
                <c:pt idx="191">
                  <c:v>0.02294341843867265</c:v>
                </c:pt>
                <c:pt idx="192">
                  <c:v>0.02141293301199222</c:v>
                </c:pt>
                <c:pt idx="193">
                  <c:v>0.022456490442863863</c:v>
                </c:pt>
                <c:pt idx="194">
                  <c:v>0.022139797068771137</c:v>
                </c:pt>
                <c:pt idx="195">
                  <c:v>0.02331158125164526</c:v>
                </c:pt>
                <c:pt idx="196">
                  <c:v>0.02352312435765673</c:v>
                </c:pt>
                <c:pt idx="197">
                  <c:v>0.023485958652248524</c:v>
                </c:pt>
                <c:pt idx="198">
                  <c:v>0.02450220643633624</c:v>
                </c:pt>
                <c:pt idx="199">
                  <c:v>0.024814524590599393</c:v>
                </c:pt>
                <c:pt idx="200">
                  <c:v>0.025921149208346442</c:v>
                </c:pt>
                <c:pt idx="201">
                  <c:v>0.024904467601218085</c:v>
                </c:pt>
                <c:pt idx="202">
                  <c:v>0.02577579844763965</c:v>
                </c:pt>
                <c:pt idx="203">
                  <c:v>0.026166837898113113</c:v>
                </c:pt>
                <c:pt idx="204">
                  <c:v>0.025883163711096616</c:v>
                </c:pt>
                <c:pt idx="205">
                  <c:v>0.02599673103698771</c:v>
                </c:pt>
                <c:pt idx="206">
                  <c:v>0.0263398888158288</c:v>
                </c:pt>
                <c:pt idx="207">
                  <c:v>0.027068732994203242</c:v>
                </c:pt>
                <c:pt idx="208">
                  <c:v>0.027281257984344876</c:v>
                </c:pt>
                <c:pt idx="209">
                  <c:v>0.028122113845480613</c:v>
                </c:pt>
                <c:pt idx="210">
                  <c:v>0.027461098671273828</c:v>
                </c:pt>
                <c:pt idx="211">
                  <c:v>0.02856453127095534</c:v>
                </c:pt>
                <c:pt idx="212">
                  <c:v>0.02647150241934595</c:v>
                </c:pt>
                <c:pt idx="213">
                  <c:v>0.029143032078896153</c:v>
                </c:pt>
                <c:pt idx="214">
                  <c:v>0.028160640151433672</c:v>
                </c:pt>
              </c:numCache>
            </c:numRef>
          </c:val>
          <c:smooth val="0"/>
        </c:ser>
        <c:ser>
          <c:idx val="2"/>
          <c:order val="2"/>
          <c:tx>
            <c:v>Repurch/GDP, MA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Dividends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'Outflows and calcs'!$AH$8:$AH$222</c:f>
              <c:numCache>
                <c:ptCount val="215"/>
                <c:pt idx="0">
                  <c:v>1946</c:v>
                </c:pt>
                <c:pt idx="1">
                  <c:v>1946</c:v>
                </c:pt>
                <c:pt idx="2">
                  <c:v>1946</c:v>
                </c:pt>
                <c:pt idx="3">
                  <c:v>1946</c:v>
                </c:pt>
                <c:pt idx="4">
                  <c:v>1947</c:v>
                </c:pt>
                <c:pt idx="5">
                  <c:v>1947</c:v>
                </c:pt>
                <c:pt idx="6">
                  <c:v>1947</c:v>
                </c:pt>
                <c:pt idx="7">
                  <c:v>1947</c:v>
                </c:pt>
                <c:pt idx="8">
                  <c:v>1948</c:v>
                </c:pt>
                <c:pt idx="9">
                  <c:v>1948</c:v>
                </c:pt>
                <c:pt idx="10">
                  <c:v>1948</c:v>
                </c:pt>
                <c:pt idx="11">
                  <c:v>1948</c:v>
                </c:pt>
                <c:pt idx="12">
                  <c:v>1949</c:v>
                </c:pt>
                <c:pt idx="13">
                  <c:v>1949</c:v>
                </c:pt>
                <c:pt idx="14">
                  <c:v>1949</c:v>
                </c:pt>
                <c:pt idx="15">
                  <c:v>1949</c:v>
                </c:pt>
                <c:pt idx="16">
                  <c:v>1950</c:v>
                </c:pt>
                <c:pt idx="17">
                  <c:v>1950</c:v>
                </c:pt>
                <c:pt idx="18">
                  <c:v>1950</c:v>
                </c:pt>
                <c:pt idx="19">
                  <c:v>1950</c:v>
                </c:pt>
                <c:pt idx="20">
                  <c:v>1951</c:v>
                </c:pt>
                <c:pt idx="21">
                  <c:v>1951</c:v>
                </c:pt>
                <c:pt idx="22">
                  <c:v>1951</c:v>
                </c:pt>
                <c:pt idx="23">
                  <c:v>1951</c:v>
                </c:pt>
                <c:pt idx="24">
                  <c:v>1952</c:v>
                </c:pt>
                <c:pt idx="25">
                  <c:v>1952</c:v>
                </c:pt>
                <c:pt idx="26">
                  <c:v>1952</c:v>
                </c:pt>
                <c:pt idx="27">
                  <c:v>1952</c:v>
                </c:pt>
                <c:pt idx="28">
                  <c:v>1953</c:v>
                </c:pt>
                <c:pt idx="29">
                  <c:v>1953</c:v>
                </c:pt>
                <c:pt idx="30">
                  <c:v>1953</c:v>
                </c:pt>
                <c:pt idx="31">
                  <c:v>1953</c:v>
                </c:pt>
                <c:pt idx="32">
                  <c:v>1954</c:v>
                </c:pt>
                <c:pt idx="33">
                  <c:v>1954</c:v>
                </c:pt>
                <c:pt idx="34">
                  <c:v>1954</c:v>
                </c:pt>
                <c:pt idx="35">
                  <c:v>1954</c:v>
                </c:pt>
                <c:pt idx="36">
                  <c:v>1955</c:v>
                </c:pt>
                <c:pt idx="37">
                  <c:v>1955</c:v>
                </c:pt>
                <c:pt idx="38">
                  <c:v>1955</c:v>
                </c:pt>
                <c:pt idx="39">
                  <c:v>1955</c:v>
                </c:pt>
                <c:pt idx="40">
                  <c:v>1956</c:v>
                </c:pt>
                <c:pt idx="41">
                  <c:v>1956</c:v>
                </c:pt>
                <c:pt idx="42">
                  <c:v>1956</c:v>
                </c:pt>
                <c:pt idx="43">
                  <c:v>1956</c:v>
                </c:pt>
                <c:pt idx="44">
                  <c:v>1957</c:v>
                </c:pt>
                <c:pt idx="45">
                  <c:v>1957</c:v>
                </c:pt>
                <c:pt idx="46">
                  <c:v>1957</c:v>
                </c:pt>
                <c:pt idx="47">
                  <c:v>1957</c:v>
                </c:pt>
                <c:pt idx="48">
                  <c:v>1958</c:v>
                </c:pt>
                <c:pt idx="49">
                  <c:v>1958</c:v>
                </c:pt>
                <c:pt idx="50">
                  <c:v>1958</c:v>
                </c:pt>
                <c:pt idx="51">
                  <c:v>1958</c:v>
                </c:pt>
                <c:pt idx="52">
                  <c:v>1959</c:v>
                </c:pt>
                <c:pt idx="53">
                  <c:v>1959</c:v>
                </c:pt>
                <c:pt idx="54">
                  <c:v>1959</c:v>
                </c:pt>
                <c:pt idx="55">
                  <c:v>1959</c:v>
                </c:pt>
                <c:pt idx="56">
                  <c:v>1960</c:v>
                </c:pt>
                <c:pt idx="57">
                  <c:v>1960</c:v>
                </c:pt>
                <c:pt idx="58">
                  <c:v>1960</c:v>
                </c:pt>
                <c:pt idx="59">
                  <c:v>1960</c:v>
                </c:pt>
                <c:pt idx="60">
                  <c:v>1961</c:v>
                </c:pt>
                <c:pt idx="61">
                  <c:v>1961</c:v>
                </c:pt>
                <c:pt idx="62">
                  <c:v>1961</c:v>
                </c:pt>
                <c:pt idx="63">
                  <c:v>1961</c:v>
                </c:pt>
                <c:pt idx="64">
                  <c:v>1962</c:v>
                </c:pt>
                <c:pt idx="65">
                  <c:v>1962</c:v>
                </c:pt>
                <c:pt idx="66">
                  <c:v>1962</c:v>
                </c:pt>
                <c:pt idx="67">
                  <c:v>1962</c:v>
                </c:pt>
                <c:pt idx="68">
                  <c:v>1963</c:v>
                </c:pt>
                <c:pt idx="69">
                  <c:v>1963</c:v>
                </c:pt>
                <c:pt idx="70">
                  <c:v>1963</c:v>
                </c:pt>
                <c:pt idx="71">
                  <c:v>1963</c:v>
                </c:pt>
                <c:pt idx="72">
                  <c:v>1964</c:v>
                </c:pt>
                <c:pt idx="73">
                  <c:v>1964</c:v>
                </c:pt>
                <c:pt idx="74">
                  <c:v>1964</c:v>
                </c:pt>
                <c:pt idx="75">
                  <c:v>1964</c:v>
                </c:pt>
                <c:pt idx="76">
                  <c:v>1965</c:v>
                </c:pt>
                <c:pt idx="77">
                  <c:v>1965</c:v>
                </c:pt>
                <c:pt idx="78">
                  <c:v>1965</c:v>
                </c:pt>
                <c:pt idx="79">
                  <c:v>1965</c:v>
                </c:pt>
                <c:pt idx="80">
                  <c:v>1966</c:v>
                </c:pt>
                <c:pt idx="81">
                  <c:v>1966</c:v>
                </c:pt>
                <c:pt idx="82">
                  <c:v>1966</c:v>
                </c:pt>
                <c:pt idx="83">
                  <c:v>1966</c:v>
                </c:pt>
                <c:pt idx="84">
                  <c:v>1967</c:v>
                </c:pt>
                <c:pt idx="85">
                  <c:v>1967</c:v>
                </c:pt>
                <c:pt idx="86">
                  <c:v>1967</c:v>
                </c:pt>
                <c:pt idx="87">
                  <c:v>1967</c:v>
                </c:pt>
                <c:pt idx="88">
                  <c:v>1968</c:v>
                </c:pt>
                <c:pt idx="89">
                  <c:v>1968</c:v>
                </c:pt>
                <c:pt idx="90">
                  <c:v>1968</c:v>
                </c:pt>
                <c:pt idx="91">
                  <c:v>1968</c:v>
                </c:pt>
                <c:pt idx="92">
                  <c:v>1969</c:v>
                </c:pt>
                <c:pt idx="93">
                  <c:v>1969</c:v>
                </c:pt>
                <c:pt idx="94">
                  <c:v>1969</c:v>
                </c:pt>
                <c:pt idx="95">
                  <c:v>1969</c:v>
                </c:pt>
                <c:pt idx="96">
                  <c:v>1970</c:v>
                </c:pt>
                <c:pt idx="97">
                  <c:v>1970</c:v>
                </c:pt>
                <c:pt idx="98">
                  <c:v>1970</c:v>
                </c:pt>
                <c:pt idx="99">
                  <c:v>1970</c:v>
                </c:pt>
                <c:pt idx="100">
                  <c:v>1971</c:v>
                </c:pt>
                <c:pt idx="101">
                  <c:v>1971</c:v>
                </c:pt>
                <c:pt idx="102">
                  <c:v>1971</c:v>
                </c:pt>
                <c:pt idx="103">
                  <c:v>1971</c:v>
                </c:pt>
                <c:pt idx="104">
                  <c:v>1972</c:v>
                </c:pt>
                <c:pt idx="105">
                  <c:v>1972</c:v>
                </c:pt>
                <c:pt idx="106">
                  <c:v>1972</c:v>
                </c:pt>
                <c:pt idx="107">
                  <c:v>1972</c:v>
                </c:pt>
                <c:pt idx="108">
                  <c:v>1973</c:v>
                </c:pt>
                <c:pt idx="109">
                  <c:v>1973</c:v>
                </c:pt>
                <c:pt idx="110">
                  <c:v>1973</c:v>
                </c:pt>
                <c:pt idx="111">
                  <c:v>1973</c:v>
                </c:pt>
                <c:pt idx="112">
                  <c:v>1974</c:v>
                </c:pt>
                <c:pt idx="113">
                  <c:v>1974</c:v>
                </c:pt>
                <c:pt idx="114">
                  <c:v>1974</c:v>
                </c:pt>
                <c:pt idx="115">
                  <c:v>1974</c:v>
                </c:pt>
                <c:pt idx="116">
                  <c:v>1975</c:v>
                </c:pt>
                <c:pt idx="117">
                  <c:v>1975</c:v>
                </c:pt>
                <c:pt idx="118">
                  <c:v>1975</c:v>
                </c:pt>
                <c:pt idx="119">
                  <c:v>1975</c:v>
                </c:pt>
                <c:pt idx="120">
                  <c:v>1976</c:v>
                </c:pt>
                <c:pt idx="121">
                  <c:v>1976</c:v>
                </c:pt>
                <c:pt idx="122">
                  <c:v>1976</c:v>
                </c:pt>
                <c:pt idx="123">
                  <c:v>1976</c:v>
                </c:pt>
                <c:pt idx="124">
                  <c:v>1977</c:v>
                </c:pt>
                <c:pt idx="125">
                  <c:v>1977</c:v>
                </c:pt>
                <c:pt idx="126">
                  <c:v>1977</c:v>
                </c:pt>
                <c:pt idx="127">
                  <c:v>1977</c:v>
                </c:pt>
                <c:pt idx="128">
                  <c:v>1978</c:v>
                </c:pt>
                <c:pt idx="129">
                  <c:v>1978</c:v>
                </c:pt>
                <c:pt idx="130">
                  <c:v>1978</c:v>
                </c:pt>
                <c:pt idx="131">
                  <c:v>1978</c:v>
                </c:pt>
                <c:pt idx="132">
                  <c:v>1979</c:v>
                </c:pt>
                <c:pt idx="133">
                  <c:v>1979</c:v>
                </c:pt>
                <c:pt idx="134">
                  <c:v>1979</c:v>
                </c:pt>
                <c:pt idx="135">
                  <c:v>1979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1981</c:v>
                </c:pt>
                <c:pt idx="141">
                  <c:v>1981</c:v>
                </c:pt>
                <c:pt idx="142">
                  <c:v>1981</c:v>
                </c:pt>
                <c:pt idx="143">
                  <c:v>1981</c:v>
                </c:pt>
                <c:pt idx="144">
                  <c:v>1982</c:v>
                </c:pt>
                <c:pt idx="145">
                  <c:v>1982</c:v>
                </c:pt>
                <c:pt idx="146">
                  <c:v>1982</c:v>
                </c:pt>
                <c:pt idx="147">
                  <c:v>1982</c:v>
                </c:pt>
                <c:pt idx="148">
                  <c:v>1983</c:v>
                </c:pt>
                <c:pt idx="149">
                  <c:v>1983</c:v>
                </c:pt>
                <c:pt idx="150">
                  <c:v>1983</c:v>
                </c:pt>
                <c:pt idx="151">
                  <c:v>1983</c:v>
                </c:pt>
                <c:pt idx="152">
                  <c:v>1984</c:v>
                </c:pt>
                <c:pt idx="153">
                  <c:v>1984</c:v>
                </c:pt>
                <c:pt idx="154">
                  <c:v>1984</c:v>
                </c:pt>
                <c:pt idx="155">
                  <c:v>1984</c:v>
                </c:pt>
                <c:pt idx="156">
                  <c:v>1985</c:v>
                </c:pt>
                <c:pt idx="157">
                  <c:v>1985</c:v>
                </c:pt>
                <c:pt idx="158">
                  <c:v>1985</c:v>
                </c:pt>
                <c:pt idx="159">
                  <c:v>1985</c:v>
                </c:pt>
                <c:pt idx="160">
                  <c:v>1986</c:v>
                </c:pt>
                <c:pt idx="161">
                  <c:v>1986</c:v>
                </c:pt>
                <c:pt idx="162">
                  <c:v>1986</c:v>
                </c:pt>
                <c:pt idx="163">
                  <c:v>1986</c:v>
                </c:pt>
                <c:pt idx="164">
                  <c:v>1987</c:v>
                </c:pt>
                <c:pt idx="165">
                  <c:v>1987</c:v>
                </c:pt>
                <c:pt idx="166">
                  <c:v>1987</c:v>
                </c:pt>
                <c:pt idx="167">
                  <c:v>1987</c:v>
                </c:pt>
                <c:pt idx="168">
                  <c:v>1988</c:v>
                </c:pt>
                <c:pt idx="169">
                  <c:v>1988</c:v>
                </c:pt>
                <c:pt idx="170">
                  <c:v>1988</c:v>
                </c:pt>
                <c:pt idx="171">
                  <c:v>1988</c:v>
                </c:pt>
                <c:pt idx="172">
                  <c:v>1989</c:v>
                </c:pt>
                <c:pt idx="173">
                  <c:v>1989</c:v>
                </c:pt>
                <c:pt idx="174">
                  <c:v>1989</c:v>
                </c:pt>
                <c:pt idx="175">
                  <c:v>1989</c:v>
                </c:pt>
                <c:pt idx="176">
                  <c:v>1990</c:v>
                </c:pt>
                <c:pt idx="177">
                  <c:v>1990</c:v>
                </c:pt>
                <c:pt idx="178">
                  <c:v>1990</c:v>
                </c:pt>
                <c:pt idx="179">
                  <c:v>1990</c:v>
                </c:pt>
                <c:pt idx="180">
                  <c:v>1991</c:v>
                </c:pt>
                <c:pt idx="181">
                  <c:v>1991</c:v>
                </c:pt>
                <c:pt idx="182">
                  <c:v>1991</c:v>
                </c:pt>
                <c:pt idx="183">
                  <c:v>1991</c:v>
                </c:pt>
                <c:pt idx="184">
                  <c:v>1992</c:v>
                </c:pt>
                <c:pt idx="185">
                  <c:v>1992</c:v>
                </c:pt>
                <c:pt idx="186">
                  <c:v>1992</c:v>
                </c:pt>
                <c:pt idx="187">
                  <c:v>1992</c:v>
                </c:pt>
                <c:pt idx="188">
                  <c:v>1993</c:v>
                </c:pt>
                <c:pt idx="189">
                  <c:v>1993</c:v>
                </c:pt>
                <c:pt idx="190">
                  <c:v>1993</c:v>
                </c:pt>
                <c:pt idx="191">
                  <c:v>1993</c:v>
                </c:pt>
                <c:pt idx="192">
                  <c:v>1994</c:v>
                </c:pt>
                <c:pt idx="193">
                  <c:v>1994</c:v>
                </c:pt>
                <c:pt idx="194">
                  <c:v>1994</c:v>
                </c:pt>
                <c:pt idx="195">
                  <c:v>1994</c:v>
                </c:pt>
                <c:pt idx="196">
                  <c:v>1995</c:v>
                </c:pt>
                <c:pt idx="197">
                  <c:v>1995</c:v>
                </c:pt>
                <c:pt idx="198">
                  <c:v>1995</c:v>
                </c:pt>
                <c:pt idx="199">
                  <c:v>1995</c:v>
                </c:pt>
                <c:pt idx="200">
                  <c:v>1996</c:v>
                </c:pt>
                <c:pt idx="201">
                  <c:v>1996</c:v>
                </c:pt>
                <c:pt idx="202">
                  <c:v>1996</c:v>
                </c:pt>
                <c:pt idx="203">
                  <c:v>1996</c:v>
                </c:pt>
                <c:pt idx="204">
                  <c:v>1997</c:v>
                </c:pt>
                <c:pt idx="205">
                  <c:v>1997</c:v>
                </c:pt>
                <c:pt idx="206">
                  <c:v>1997</c:v>
                </c:pt>
                <c:pt idx="207">
                  <c:v>1997</c:v>
                </c:pt>
                <c:pt idx="208">
                  <c:v>1998</c:v>
                </c:pt>
                <c:pt idx="209">
                  <c:v>1998</c:v>
                </c:pt>
                <c:pt idx="210">
                  <c:v>1998</c:v>
                </c:pt>
                <c:pt idx="211">
                  <c:v>1998</c:v>
                </c:pt>
                <c:pt idx="212">
                  <c:v>1999</c:v>
                </c:pt>
                <c:pt idx="213">
                  <c:v>1999</c:v>
                </c:pt>
                <c:pt idx="214">
                  <c:v>1999</c:v>
                </c:pt>
              </c:numCache>
            </c:numRef>
          </c:cat>
          <c:val>
            <c:numRef>
              <c:f>'Outflows and calcs'!$AN$8:$AN$222</c:f>
              <c:numCache>
                <c:ptCount val="215"/>
                <c:pt idx="0">
                  <c:v>-0.004752851711026616</c:v>
                </c:pt>
                <c:pt idx="1">
                  <c:v>-0.004576659038901602</c:v>
                </c:pt>
                <c:pt idx="2">
                  <c:v>-0.004374453193350831</c:v>
                </c:pt>
                <c:pt idx="3">
                  <c:v>-0.00429553264604811</c:v>
                </c:pt>
                <c:pt idx="4">
                  <c:v>-0.004391063072987099</c:v>
                </c:pt>
                <c:pt idx="5">
                  <c:v>-0.004336562074158336</c:v>
                </c:pt>
                <c:pt idx="6">
                  <c:v>-0.0043394400038908034</c:v>
                </c:pt>
                <c:pt idx="7">
                  <c:v>-0.004343988214927796</c:v>
                </c:pt>
                <c:pt idx="8">
                  <c:v>-0.004295069490350188</c:v>
                </c:pt>
                <c:pt idx="9">
                  <c:v>-0.0041852489545375375</c:v>
                </c:pt>
                <c:pt idx="10">
                  <c:v>-0.004022613411598558</c:v>
                </c:pt>
                <c:pt idx="11">
                  <c:v>-0.003850635991188769</c:v>
                </c:pt>
                <c:pt idx="12">
                  <c:v>-0.0037902193812014203</c:v>
                </c:pt>
                <c:pt idx="13">
                  <c:v>-0.0038414972659787006</c:v>
                </c:pt>
                <c:pt idx="14">
                  <c:v>-0.003980002640153734</c:v>
                </c:pt>
                <c:pt idx="15">
                  <c:v>-0.004202641650001706</c:v>
                </c:pt>
                <c:pt idx="16">
                  <c:v>-0.004342176580430062</c:v>
                </c:pt>
                <c:pt idx="17">
                  <c:v>-0.004406393711017445</c:v>
                </c:pt>
                <c:pt idx="18">
                  <c:v>-0.0043867076847363155</c:v>
                </c:pt>
                <c:pt idx="19">
                  <c:v>-0.004291329735471758</c:v>
                </c:pt>
                <c:pt idx="20">
                  <c:v>-0.0043198162983360015</c:v>
                </c:pt>
                <c:pt idx="21">
                  <c:v>-0.004282769366104496</c:v>
                </c:pt>
                <c:pt idx="22">
                  <c:v>-0.004412507123777072</c:v>
                </c:pt>
                <c:pt idx="23">
                  <c:v>-0.004689785222420672</c:v>
                </c:pt>
                <c:pt idx="24">
                  <c:v>-0.005180926667204581</c:v>
                </c:pt>
                <c:pt idx="25">
                  <c:v>-0.006006323302249846</c:v>
                </c:pt>
                <c:pt idx="26">
                  <c:v>-0.005911170059921282</c:v>
                </c:pt>
                <c:pt idx="27">
                  <c:v>-0.0064660897110752295</c:v>
                </c:pt>
                <c:pt idx="28">
                  <c:v>-0.006205420359832033</c:v>
                </c:pt>
                <c:pt idx="29">
                  <c:v>-0.005748060602908276</c:v>
                </c:pt>
                <c:pt idx="30">
                  <c:v>-0.005486272752652373</c:v>
                </c:pt>
                <c:pt idx="31">
                  <c:v>-0.004650630834529418</c:v>
                </c:pt>
                <c:pt idx="32">
                  <c:v>-0.005240094108232735</c:v>
                </c:pt>
                <c:pt idx="33">
                  <c:v>-0.005198748675940246</c:v>
                </c:pt>
                <c:pt idx="34">
                  <c:v>-0.004970604722128847</c:v>
                </c:pt>
                <c:pt idx="35">
                  <c:v>-0.0041864246236941825</c:v>
                </c:pt>
                <c:pt idx="36">
                  <c:v>-0.0035463461437893265</c:v>
                </c:pt>
                <c:pt idx="37">
                  <c:v>-0.002550373844399129</c:v>
                </c:pt>
                <c:pt idx="38">
                  <c:v>-0.0026152662049091367</c:v>
                </c:pt>
                <c:pt idx="39">
                  <c:v>-0.004128087278833993</c:v>
                </c:pt>
                <c:pt idx="40">
                  <c:v>-0.00402692559613843</c:v>
                </c:pt>
                <c:pt idx="41">
                  <c:v>-0.004176217418915174</c:v>
                </c:pt>
                <c:pt idx="42">
                  <c:v>-0.004817455002911366</c:v>
                </c:pt>
                <c:pt idx="43">
                  <c:v>-0.005112054888709555</c:v>
                </c:pt>
                <c:pt idx="44">
                  <c:v>-0.005557563885399654</c:v>
                </c:pt>
                <c:pt idx="45">
                  <c:v>-0.00698658186940485</c:v>
                </c:pt>
                <c:pt idx="46">
                  <c:v>-0.0063242047980925555</c:v>
                </c:pt>
                <c:pt idx="47">
                  <c:v>-0.005308388066410402</c:v>
                </c:pt>
                <c:pt idx="48">
                  <c:v>-0.00413287999390625</c:v>
                </c:pt>
                <c:pt idx="49">
                  <c:v>-0.004037695887825095</c:v>
                </c:pt>
                <c:pt idx="50">
                  <c:v>-0.004424593227090722</c:v>
                </c:pt>
                <c:pt idx="51">
                  <c:v>-0.004219544584496984</c:v>
                </c:pt>
                <c:pt idx="52">
                  <c:v>-0.004762794710812642</c:v>
                </c:pt>
                <c:pt idx="53">
                  <c:v>-0.0043399908413946165</c:v>
                </c:pt>
                <c:pt idx="54">
                  <c:v>-0.003821616961465892</c:v>
                </c:pt>
                <c:pt idx="55">
                  <c:v>-0.004095543947831348</c:v>
                </c:pt>
                <c:pt idx="56">
                  <c:v>-0.003730408335594831</c:v>
                </c:pt>
                <c:pt idx="57">
                  <c:v>-0.0029811329648524614</c:v>
                </c:pt>
                <c:pt idx="58">
                  <c:v>-0.003226388295455212</c:v>
                </c:pt>
                <c:pt idx="59">
                  <c:v>-0.0025868374710082773</c:v>
                </c:pt>
                <c:pt idx="60">
                  <c:v>-0.0031887189256215344</c:v>
                </c:pt>
                <c:pt idx="61">
                  <c:v>-0.004652025596274408</c:v>
                </c:pt>
                <c:pt idx="62">
                  <c:v>-0.004593150197561558</c:v>
                </c:pt>
                <c:pt idx="63">
                  <c:v>-0.003948633916515878</c:v>
                </c:pt>
                <c:pt idx="64">
                  <c:v>-0.0027876097014451623</c:v>
                </c:pt>
                <c:pt idx="65">
                  <c:v>-0.0008708636870979006</c:v>
                </c:pt>
                <c:pt idx="66">
                  <c:v>-0.00028317071052428585</c:v>
                </c:pt>
                <c:pt idx="67">
                  <c:v>-0.0006289013757652689</c:v>
                </c:pt>
                <c:pt idx="68">
                  <c:v>-0.0005148591039785329</c:v>
                </c:pt>
                <c:pt idx="69">
                  <c:v>-0.00025027061269221443</c:v>
                </c:pt>
                <c:pt idx="70">
                  <c:v>-0.0002956041604761035</c:v>
                </c:pt>
                <c:pt idx="71">
                  <c:v>0.0005363565070521793</c:v>
                </c:pt>
                <c:pt idx="72">
                  <c:v>-0.0004513271641166503</c:v>
                </c:pt>
                <c:pt idx="73">
                  <c:v>-0.0016548650942102775</c:v>
                </c:pt>
                <c:pt idx="74">
                  <c:v>-0.001779845996995009</c:v>
                </c:pt>
                <c:pt idx="75">
                  <c:v>-0.001761919631743196</c:v>
                </c:pt>
                <c:pt idx="76">
                  <c:v>-0.0007021203277200051</c:v>
                </c:pt>
                <c:pt idx="77">
                  <c:v>1.8002394860077288E-05</c:v>
                </c:pt>
                <c:pt idx="78">
                  <c:v>0.00027870647300585485</c:v>
                </c:pt>
                <c:pt idx="79">
                  <c:v>1.7785581807011904E-05</c:v>
                </c:pt>
                <c:pt idx="80">
                  <c:v>0.000108301608789002</c:v>
                </c:pt>
                <c:pt idx="81">
                  <c:v>-0.001355876624275148</c:v>
                </c:pt>
                <c:pt idx="82">
                  <c:v>-0.0016739087878966607</c:v>
                </c:pt>
                <c:pt idx="83">
                  <c:v>-0.0016197431719147863</c:v>
                </c:pt>
                <c:pt idx="84">
                  <c:v>-0.002098240850104113</c:v>
                </c:pt>
                <c:pt idx="85">
                  <c:v>-0.0007512133044291064</c:v>
                </c:pt>
                <c:pt idx="86">
                  <c:v>-0.0012928283233349324</c:v>
                </c:pt>
                <c:pt idx="87">
                  <c:v>-0.002855035937456904</c:v>
                </c:pt>
                <c:pt idx="88">
                  <c:v>-0.0029615702059889496</c:v>
                </c:pt>
                <c:pt idx="89">
                  <c:v>-0.002964157962459436</c:v>
                </c:pt>
                <c:pt idx="90">
                  <c:v>-0.0015697237200231842</c:v>
                </c:pt>
                <c:pt idx="91">
                  <c:v>0.00013392511983869682</c:v>
                </c:pt>
                <c:pt idx="92">
                  <c:v>0.00019769076047699088</c:v>
                </c:pt>
                <c:pt idx="93">
                  <c:v>0.0003519625401722656</c:v>
                </c:pt>
                <c:pt idx="94">
                  <c:v>-0.0011577028985584065</c:v>
                </c:pt>
                <c:pt idx="95">
                  <c:v>-0.0034232979320211686</c:v>
                </c:pt>
                <c:pt idx="96">
                  <c:v>-0.0043664087083445215</c:v>
                </c:pt>
                <c:pt idx="97">
                  <c:v>-0.005090756843844628</c:v>
                </c:pt>
                <c:pt idx="98">
                  <c:v>-0.005149407804818462</c:v>
                </c:pt>
                <c:pt idx="99">
                  <c:v>-0.005469414671102173</c:v>
                </c:pt>
                <c:pt idx="100">
                  <c:v>-0.00597793762409147</c:v>
                </c:pt>
                <c:pt idx="101">
                  <c:v>-0.007780915195630526</c:v>
                </c:pt>
                <c:pt idx="102">
                  <c:v>-0.010095543357294047</c:v>
                </c:pt>
                <c:pt idx="103">
                  <c:v>-0.010119166298042173</c:v>
                </c:pt>
                <c:pt idx="104">
                  <c:v>-0.010210685347896716</c:v>
                </c:pt>
                <c:pt idx="105">
                  <c:v>-0.010045116713403919</c:v>
                </c:pt>
                <c:pt idx="106">
                  <c:v>-0.00875254023548808</c:v>
                </c:pt>
                <c:pt idx="107">
                  <c:v>-0.008806639172324488</c:v>
                </c:pt>
                <c:pt idx="108">
                  <c:v>-0.008221416665648597</c:v>
                </c:pt>
                <c:pt idx="109">
                  <c:v>-0.007006891830964208</c:v>
                </c:pt>
                <c:pt idx="110">
                  <c:v>-0.005856585645586443</c:v>
                </c:pt>
                <c:pt idx="111">
                  <c:v>-0.005674016562483327</c:v>
                </c:pt>
                <c:pt idx="112">
                  <c:v>-0.005438151814044636</c:v>
                </c:pt>
                <c:pt idx="113">
                  <c:v>-0.004696254927058668</c:v>
                </c:pt>
                <c:pt idx="114">
                  <c:v>-0.0037697779185437577</c:v>
                </c:pt>
                <c:pt idx="115">
                  <c:v>-0.0027451376234699306</c:v>
                </c:pt>
                <c:pt idx="116">
                  <c:v>-0.002906133733378223</c:v>
                </c:pt>
                <c:pt idx="117">
                  <c:v>-0.004080367126198456</c:v>
                </c:pt>
                <c:pt idx="118">
                  <c:v>-0.005115657770884485</c:v>
                </c:pt>
                <c:pt idx="119">
                  <c:v>-0.006052552964794323</c:v>
                </c:pt>
                <c:pt idx="120">
                  <c:v>-0.006599632244406997</c:v>
                </c:pt>
                <c:pt idx="121">
                  <c:v>-0.006533026987284286</c:v>
                </c:pt>
                <c:pt idx="122">
                  <c:v>-0.006496682181865303</c:v>
                </c:pt>
                <c:pt idx="123">
                  <c:v>-0.0058010037616789585</c:v>
                </c:pt>
                <c:pt idx="124">
                  <c:v>-0.003938002073252883</c:v>
                </c:pt>
                <c:pt idx="125">
                  <c:v>-0.0022094171792889387</c:v>
                </c:pt>
                <c:pt idx="126">
                  <c:v>-0.0017482340163195054</c:v>
                </c:pt>
                <c:pt idx="127">
                  <c:v>-0.0013063224561330005</c:v>
                </c:pt>
                <c:pt idx="128">
                  <c:v>-0.0006396720155060897</c:v>
                </c:pt>
                <c:pt idx="129">
                  <c:v>-0.0007309800287645243</c:v>
                </c:pt>
                <c:pt idx="130">
                  <c:v>-0.00028204302737435674</c:v>
                </c:pt>
                <c:pt idx="131">
                  <c:v>0.0001039387425645084</c:v>
                </c:pt>
                <c:pt idx="132">
                  <c:v>3.6713551609651035E-05</c:v>
                </c:pt>
                <c:pt idx="133">
                  <c:v>0.00157369105639214</c:v>
                </c:pt>
                <c:pt idx="134">
                  <c:v>0.0023876418736518495</c:v>
                </c:pt>
                <c:pt idx="135">
                  <c:v>0.003070205281921198</c:v>
                </c:pt>
                <c:pt idx="136">
                  <c:v>0.0018851389816781912</c:v>
                </c:pt>
                <c:pt idx="137">
                  <c:v>0.0003441886813378273</c:v>
                </c:pt>
                <c:pt idx="138">
                  <c:v>-0.0012880888877313877</c:v>
                </c:pt>
                <c:pt idx="139">
                  <c:v>-0.0036447124063625526</c:v>
                </c:pt>
                <c:pt idx="140">
                  <c:v>-0.003403655538196811</c:v>
                </c:pt>
                <c:pt idx="141">
                  <c:v>-0.002655654039779831</c:v>
                </c:pt>
                <c:pt idx="142">
                  <c:v>0.0003370934904856724</c:v>
                </c:pt>
                <c:pt idx="143">
                  <c:v>0.004215490079164516</c:v>
                </c:pt>
                <c:pt idx="144">
                  <c:v>0.00506463671349867</c:v>
                </c:pt>
                <c:pt idx="145">
                  <c:v>0.0044194429410503435</c:v>
                </c:pt>
                <c:pt idx="146">
                  <c:v>0.0029024375127660383</c:v>
                </c:pt>
                <c:pt idx="147">
                  <c:v>-0.000549279795836096</c:v>
                </c:pt>
                <c:pt idx="148">
                  <c:v>-0.0028308937501628217</c:v>
                </c:pt>
                <c:pt idx="149">
                  <c:v>-0.005266700586360857</c:v>
                </c:pt>
                <c:pt idx="150">
                  <c:v>-0.006431686006330449</c:v>
                </c:pt>
                <c:pt idx="151">
                  <c:v>-0.005724144232826704</c:v>
                </c:pt>
                <c:pt idx="152">
                  <c:v>0.00010056731320037251</c:v>
                </c:pt>
                <c:pt idx="153">
                  <c:v>0.009458722135116216</c:v>
                </c:pt>
                <c:pt idx="154">
                  <c:v>0.014561591436634285</c:v>
                </c:pt>
                <c:pt idx="155">
                  <c:v>0.020077477563225837</c:v>
                </c:pt>
                <c:pt idx="156">
                  <c:v>0.021239662120153012</c:v>
                </c:pt>
                <c:pt idx="157">
                  <c:v>0.018721618811137333</c:v>
                </c:pt>
                <c:pt idx="158">
                  <c:v>0.018796951121667876</c:v>
                </c:pt>
                <c:pt idx="159">
                  <c:v>0.020035619939271436</c:v>
                </c:pt>
                <c:pt idx="160">
                  <c:v>0.01818874085727735</c:v>
                </c:pt>
                <c:pt idx="161">
                  <c:v>0.018935349741066077</c:v>
                </c:pt>
                <c:pt idx="162">
                  <c:v>0.0190787973301872</c:v>
                </c:pt>
                <c:pt idx="163">
                  <c:v>0.01904004819352026</c:v>
                </c:pt>
                <c:pt idx="164">
                  <c:v>0.017952395982741627</c:v>
                </c:pt>
                <c:pt idx="165">
                  <c:v>0.01708203349885409</c:v>
                </c:pt>
                <c:pt idx="166">
                  <c:v>0.0160220885592417</c:v>
                </c:pt>
                <c:pt idx="167">
                  <c:v>0.01582332199996101</c:v>
                </c:pt>
                <c:pt idx="168">
                  <c:v>0.018559302924321938</c:v>
                </c:pt>
                <c:pt idx="169">
                  <c:v>0.02136996458855999</c:v>
                </c:pt>
                <c:pt idx="170">
                  <c:v>0.02172930832932158</c:v>
                </c:pt>
                <c:pt idx="171">
                  <c:v>0.02525249511910863</c:v>
                </c:pt>
                <c:pt idx="172">
                  <c:v>0.028166682432101124</c:v>
                </c:pt>
                <c:pt idx="173">
                  <c:v>0.02580105643930557</c:v>
                </c:pt>
                <c:pt idx="174">
                  <c:v>0.0283900188387999</c:v>
                </c:pt>
                <c:pt idx="175">
                  <c:v>0.022690514553717712</c:v>
                </c:pt>
                <c:pt idx="176">
                  <c:v>0.01769783304647906</c:v>
                </c:pt>
                <c:pt idx="177">
                  <c:v>0.015248974443025413</c:v>
                </c:pt>
                <c:pt idx="178">
                  <c:v>0.011797211546273736</c:v>
                </c:pt>
                <c:pt idx="179">
                  <c:v>0.010857471905290699</c:v>
                </c:pt>
                <c:pt idx="180">
                  <c:v>0.008096988371324986</c:v>
                </c:pt>
                <c:pt idx="181">
                  <c:v>0.0055248360040332884</c:v>
                </c:pt>
                <c:pt idx="182">
                  <c:v>0.001570109183113909</c:v>
                </c:pt>
                <c:pt idx="183">
                  <c:v>-0.003011389138406876</c:v>
                </c:pt>
                <c:pt idx="184">
                  <c:v>-0.005125976217874186</c:v>
                </c:pt>
                <c:pt idx="185">
                  <c:v>-0.006056686700774828</c:v>
                </c:pt>
                <c:pt idx="186">
                  <c:v>-0.005739866038313084</c:v>
                </c:pt>
                <c:pt idx="187">
                  <c:v>-0.004307384026506508</c:v>
                </c:pt>
                <c:pt idx="188">
                  <c:v>-0.0027619659960278374</c:v>
                </c:pt>
                <c:pt idx="189">
                  <c:v>-0.0022072961556110224</c:v>
                </c:pt>
                <c:pt idx="190">
                  <c:v>-0.002947824771052287</c:v>
                </c:pt>
                <c:pt idx="191">
                  <c:v>-0.0031978143884857048</c:v>
                </c:pt>
                <c:pt idx="192">
                  <c:v>-0.002535032176113848</c:v>
                </c:pt>
                <c:pt idx="193">
                  <c:v>-0.0015845359577219826</c:v>
                </c:pt>
                <c:pt idx="194">
                  <c:v>0.0013903020961309603</c:v>
                </c:pt>
                <c:pt idx="195">
                  <c:v>0.006268441289764839</c:v>
                </c:pt>
                <c:pt idx="196">
                  <c:v>0.007413661329733826</c:v>
                </c:pt>
                <c:pt idx="197">
                  <c:v>0.009212302445076773</c:v>
                </c:pt>
                <c:pt idx="198">
                  <c:v>0.010020437737901762</c:v>
                </c:pt>
                <c:pt idx="199">
                  <c:v>0.007872354436586501</c:v>
                </c:pt>
                <c:pt idx="200">
                  <c:v>0.008921420544774863</c:v>
                </c:pt>
                <c:pt idx="201">
                  <c:v>0.007102906748648529</c:v>
                </c:pt>
                <c:pt idx="202">
                  <c:v>0.008948535665004722</c:v>
                </c:pt>
                <c:pt idx="203">
                  <c:v>0.008888813915785422</c:v>
                </c:pt>
                <c:pt idx="204">
                  <c:v>0.009127315981298314</c:v>
                </c:pt>
                <c:pt idx="205">
                  <c:v>0.012102737540195165</c:v>
                </c:pt>
                <c:pt idx="206">
                  <c:v>0.011393556564916484</c:v>
                </c:pt>
                <c:pt idx="207">
                  <c:v>0.01375291884194084</c:v>
                </c:pt>
                <c:pt idx="208">
                  <c:v>0.015013218662107133</c:v>
                </c:pt>
                <c:pt idx="209">
                  <c:v>0.01570371049996374</c:v>
                </c:pt>
                <c:pt idx="210">
                  <c:v>0.020759889740472062</c:v>
                </c:pt>
                <c:pt idx="211">
                  <c:v>0.03024718502034429</c:v>
                </c:pt>
                <c:pt idx="212">
                  <c:v>0.02801547989302458</c:v>
                </c:pt>
                <c:pt idx="213">
                  <c:v>0.03452099523088671</c:v>
                </c:pt>
                <c:pt idx="214">
                  <c:v>0.029872553351256978</c:v>
                </c:pt>
              </c:numCache>
            </c:numRef>
          </c:val>
          <c:smooth val="0"/>
        </c:ser>
        <c:axId val="20962617"/>
        <c:axId val="54445826"/>
      </c:line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4445826"/>
        <c:crossesAt val="-0.12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962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0.075</cdr:x>
      <cdr:y>0.647</cdr:y>
    </cdr:from>
    <cdr:to>
      <cdr:x>0.225</cdr:x>
      <cdr:y>0.77375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838575"/>
          <a:ext cx="130492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Repurchases of Equity</a:t>
          </a:r>
        </a:p>
      </cdr:txBody>
    </cdr:sp>
  </cdr:relSizeAnchor>
  <cdr:relSizeAnchor xmlns:cdr="http://schemas.openxmlformats.org/drawingml/2006/chartDrawing">
    <cdr:from>
      <cdr:x>0.1255</cdr:x>
      <cdr:y>0.45875</cdr:y>
    </cdr:from>
    <cdr:to>
      <cdr:x>0.14825</cdr:x>
      <cdr:y>0.678</cdr:y>
    </cdr:to>
    <cdr:sp>
      <cdr:nvSpPr>
        <cdr:cNvPr id="2" name="Line 3"/>
        <cdr:cNvSpPr>
          <a:spLocks/>
        </cdr:cNvSpPr>
      </cdr:nvSpPr>
      <cdr:spPr>
        <a:xfrm flipH="1" flipV="1">
          <a:off x="1085850" y="2714625"/>
          <a:ext cx="2000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scellaneo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"/>
      <sheetName val="Fig 3"/>
      <sheetName val="Calcs"/>
      <sheetName val="Totals from FF levels"/>
      <sheetName val="Assets v. Liab"/>
      <sheetName val="Asset check"/>
      <sheetName val="Liability check"/>
    </sheetNames>
    <sheetDataSet>
      <sheetData sheetId="2">
        <row r="9">
          <cell r="V9">
            <v>0.16733333333333333</v>
          </cell>
        </row>
        <row r="10">
          <cell r="V10">
            <v>0.21466666666666667</v>
          </cell>
        </row>
        <row r="11">
          <cell r="V11">
            <v>0.22199999999999998</v>
          </cell>
        </row>
        <row r="12">
          <cell r="V12">
            <v>0.2306666666666667</v>
          </cell>
        </row>
        <row r="13">
          <cell r="V13">
            <v>0.21145374449339208</v>
          </cell>
        </row>
        <row r="14">
          <cell r="V14">
            <v>0.2027534418022528</v>
          </cell>
        </row>
        <row r="15">
          <cell r="V15">
            <v>0.20024345709068775</v>
          </cell>
        </row>
        <row r="16">
          <cell r="V16">
            <v>0.20945602440264366</v>
          </cell>
        </row>
        <row r="17">
          <cell r="V17">
            <v>0.21099624060150374</v>
          </cell>
        </row>
        <row r="18">
          <cell r="V18">
            <v>0.2168620378719567</v>
          </cell>
        </row>
        <row r="19">
          <cell r="V19">
            <v>0.22811791383219954</v>
          </cell>
        </row>
        <row r="20">
          <cell r="V20">
            <v>0.23492822966507176</v>
          </cell>
        </row>
        <row r="21">
          <cell r="V21">
            <v>0.23003374578177727</v>
          </cell>
        </row>
        <row r="22">
          <cell r="V22">
            <v>0.22244094488188976</v>
          </cell>
        </row>
        <row r="23">
          <cell r="V23">
            <v>0.22369212266987373</v>
          </cell>
        </row>
        <row r="24">
          <cell r="V24">
            <v>0.2239283429302623</v>
          </cell>
        </row>
        <row r="25">
          <cell r="V25">
            <v>0.22334004024144868</v>
          </cell>
        </row>
        <row r="26">
          <cell r="V26">
            <v>0.2257918552036199</v>
          </cell>
        </row>
        <row r="27">
          <cell r="V27">
            <v>0.23377703826955076</v>
          </cell>
        </row>
        <row r="28">
          <cell r="V28">
            <v>0.24021739130434783</v>
          </cell>
        </row>
        <row r="29">
          <cell r="V29">
            <v>0.2541956610724519</v>
          </cell>
        </row>
        <row r="30">
          <cell r="V30">
            <v>0.25834658187599363</v>
          </cell>
        </row>
        <row r="31">
          <cell r="V31">
            <v>0.25569402664374735</v>
          </cell>
        </row>
        <row r="32">
          <cell r="V32">
            <v>0.2570621468926554</v>
          </cell>
        </row>
        <row r="33">
          <cell r="V33">
            <v>0.25577100646352724</v>
          </cell>
        </row>
        <row r="34">
          <cell r="V34">
            <v>0.2535569105691057</v>
          </cell>
        </row>
        <row r="35">
          <cell r="V35">
            <v>0.2600096478533526</v>
          </cell>
        </row>
        <row r="36">
          <cell r="V36">
            <v>0.25710419485791614</v>
          </cell>
        </row>
        <row r="37">
          <cell r="V37">
            <v>0.2541776605101143</v>
          </cell>
        </row>
        <row r="38">
          <cell r="V38">
            <v>0.2547294324681038</v>
          </cell>
        </row>
        <row r="39">
          <cell r="V39">
            <v>0.25754164790634854</v>
          </cell>
        </row>
        <row r="40">
          <cell r="V40">
            <v>0.2548828125</v>
          </cell>
        </row>
        <row r="41">
          <cell r="V41">
            <v>0.25356265356265356</v>
          </cell>
        </row>
        <row r="42">
          <cell r="V42">
            <v>0.2538423401090729</v>
          </cell>
        </row>
        <row r="43">
          <cell r="V43">
            <v>0.25801886792452833</v>
          </cell>
        </row>
        <row r="44">
          <cell r="V44">
            <v>0.2597752808988764</v>
          </cell>
        </row>
        <row r="45">
          <cell r="V45">
            <v>0.26044624746450307</v>
          </cell>
        </row>
        <row r="46">
          <cell r="V46">
            <v>0.25893536121673</v>
          </cell>
        </row>
        <row r="47">
          <cell r="V47">
            <v>0.2623873873873874</v>
          </cell>
        </row>
        <row r="48">
          <cell r="V48">
            <v>0.27125506072874495</v>
          </cell>
        </row>
        <row r="49">
          <cell r="V49">
            <v>0.2778411250475104</v>
          </cell>
        </row>
        <row r="50">
          <cell r="V50">
            <v>0.275211701308699</v>
          </cell>
        </row>
        <row r="51">
          <cell r="V51">
            <v>0.2841487279843444</v>
          </cell>
        </row>
        <row r="52">
          <cell r="V52">
            <v>0.2823854660347552</v>
          </cell>
        </row>
        <row r="53">
          <cell r="V53">
            <v>0.28921962992759453</v>
          </cell>
        </row>
        <row r="54">
          <cell r="V54">
            <v>0.2899193548387097</v>
          </cell>
        </row>
        <row r="55">
          <cell r="V55">
            <v>0.28773030184241477</v>
          </cell>
        </row>
        <row r="56">
          <cell r="V56">
            <v>0.2798796216680997</v>
          </cell>
        </row>
        <row r="57">
          <cell r="V57">
            <v>0.2825782344698739</v>
          </cell>
        </row>
        <row r="58">
          <cell r="V58">
            <v>0.28166986564299423</v>
          </cell>
        </row>
        <row r="59">
          <cell r="V59">
            <v>0.28880070546737213</v>
          </cell>
        </row>
        <row r="60">
          <cell r="V60">
            <v>0.29409401366010446</v>
          </cell>
        </row>
        <row r="61">
          <cell r="V61">
            <v>0.28973384030418253</v>
          </cell>
        </row>
        <row r="62">
          <cell r="V62">
            <v>0.28721174004192873</v>
          </cell>
        </row>
        <row r="63">
          <cell r="V63">
            <v>0.28694673668417103</v>
          </cell>
        </row>
        <row r="64">
          <cell r="V64">
            <v>0.28773584905660377</v>
          </cell>
        </row>
        <row r="65">
          <cell r="V65">
            <v>0.291844087782509</v>
          </cell>
        </row>
        <row r="66">
          <cell r="V66">
            <v>0.29087591240875915</v>
          </cell>
        </row>
        <row r="67">
          <cell r="V67">
            <v>0.288913362701909</v>
          </cell>
        </row>
        <row r="68">
          <cell r="V68">
            <v>0.28434237995824635</v>
          </cell>
        </row>
        <row r="69">
          <cell r="V69">
            <v>0.2869387755102041</v>
          </cell>
        </row>
        <row r="70">
          <cell r="V70">
            <v>0.2878845423471325</v>
          </cell>
        </row>
        <row r="71">
          <cell r="V71">
            <v>0.2882661996497373</v>
          </cell>
        </row>
        <row r="72">
          <cell r="V72">
            <v>0.290144727773949</v>
          </cell>
        </row>
        <row r="73">
          <cell r="V73">
            <v>0.2909209241783274</v>
          </cell>
        </row>
        <row r="74">
          <cell r="V74">
            <v>0.28866995073891627</v>
          </cell>
        </row>
        <row r="75">
          <cell r="V75">
            <v>0.2880645161290322</v>
          </cell>
        </row>
        <row r="76">
          <cell r="V76">
            <v>0.2871452420701169</v>
          </cell>
        </row>
        <row r="77">
          <cell r="V77">
            <v>0.2869372225745086</v>
          </cell>
        </row>
        <row r="78">
          <cell r="V78">
            <v>0.2874064837905237</v>
          </cell>
        </row>
        <row r="79">
          <cell r="V79">
            <v>0.2865761689291101</v>
          </cell>
        </row>
        <row r="80">
          <cell r="V80">
            <v>0.2905727923627685</v>
          </cell>
        </row>
        <row r="81">
          <cell r="V81">
            <v>0.2886213814846661</v>
          </cell>
        </row>
        <row r="82">
          <cell r="V82">
            <v>0.28949640287769784</v>
          </cell>
        </row>
        <row r="83">
          <cell r="V83">
            <v>0.28816418330053417</v>
          </cell>
        </row>
        <row r="84">
          <cell r="V84">
            <v>0.2916550376779235</v>
          </cell>
        </row>
        <row r="85">
          <cell r="V85">
            <v>0.2929855659660674</v>
          </cell>
        </row>
        <row r="86">
          <cell r="V86">
            <v>0.2934617334009123</v>
          </cell>
        </row>
        <row r="87">
          <cell r="V87">
            <v>0.29285014691478944</v>
          </cell>
        </row>
        <row r="88">
          <cell r="V88">
            <v>0.2970007315288954</v>
          </cell>
        </row>
        <row r="89">
          <cell r="V89">
            <v>0.29678000450349024</v>
          </cell>
        </row>
        <row r="90">
          <cell r="V90">
            <v>0.29942726231386024</v>
          </cell>
        </row>
        <row r="91">
          <cell r="V91">
            <v>0.3009013173099145</v>
          </cell>
        </row>
        <row r="92">
          <cell r="V92">
            <v>0.30426801284993116</v>
          </cell>
        </row>
        <row r="93">
          <cell r="V93">
            <v>0.3043068957401742</v>
          </cell>
        </row>
        <row r="94">
          <cell r="V94">
            <v>0.3054320987654321</v>
          </cell>
        </row>
        <row r="95">
          <cell r="V95">
            <v>0.3094894026974952</v>
          </cell>
        </row>
        <row r="96">
          <cell r="V96">
            <v>0.31373937677053826</v>
          </cell>
        </row>
        <row r="97">
          <cell r="V97">
            <v>0.31627478100507145</v>
          </cell>
        </row>
        <row r="98">
          <cell r="V98">
            <v>0.31739707835325365</v>
          </cell>
        </row>
        <row r="99">
          <cell r="V99">
            <v>0.3194603247198719</v>
          </cell>
        </row>
        <row r="100">
          <cell r="V100">
            <v>0.32654907281772955</v>
          </cell>
        </row>
        <row r="101">
          <cell r="V101">
            <v>0.3307136788445199</v>
          </cell>
        </row>
        <row r="102">
          <cell r="V102">
            <v>0.3333333333333333</v>
          </cell>
        </row>
        <row r="103">
          <cell r="V103">
            <v>0.3359178541492037</v>
          </cell>
        </row>
        <row r="104">
          <cell r="V104">
            <v>0.3404772425983208</v>
          </cell>
        </row>
        <row r="105">
          <cell r="V105">
            <v>0.34383561643835614</v>
          </cell>
        </row>
        <row r="106">
          <cell r="V106">
            <v>0.35025034137460176</v>
          </cell>
        </row>
        <row r="107">
          <cell r="V107">
            <v>0.3493840985442329</v>
          </cell>
        </row>
        <row r="108">
          <cell r="V108">
            <v>0.35368171021377676</v>
          </cell>
        </row>
        <row r="109">
          <cell r="V109">
            <v>0.35994956923723476</v>
          </cell>
        </row>
        <row r="110">
          <cell r="V110">
            <v>0.364953080375357</v>
          </cell>
        </row>
        <row r="111">
          <cell r="V111">
            <v>0.3693856998992951</v>
          </cell>
        </row>
        <row r="112">
          <cell r="V112">
            <v>0.3726591760299625</v>
          </cell>
        </row>
        <row r="113">
          <cell r="V113">
            <v>0.37597352024922115</v>
          </cell>
        </row>
        <row r="114">
          <cell r="V114">
            <v>0.3789686180950633</v>
          </cell>
        </row>
        <row r="115">
          <cell r="V115">
            <v>0.3833243096913914</v>
          </cell>
        </row>
        <row r="116">
          <cell r="V116">
            <v>0.39059706828745083</v>
          </cell>
        </row>
        <row r="117">
          <cell r="V117">
            <v>0.39079301075268813</v>
          </cell>
        </row>
        <row r="118">
          <cell r="V118">
            <v>0.39809123261080553</v>
          </cell>
        </row>
        <row r="119">
          <cell r="V119">
            <v>0.40468619246861925</v>
          </cell>
        </row>
        <row r="120">
          <cell r="V120">
            <v>0.4186575654152447</v>
          </cell>
        </row>
        <row r="121">
          <cell r="V121">
            <v>0.4214433701657458</v>
          </cell>
        </row>
        <row r="122">
          <cell r="V122">
            <v>0.4370344708124026</v>
          </cell>
        </row>
        <row r="123">
          <cell r="V123">
            <v>0.451785057048215</v>
          </cell>
        </row>
        <row r="124">
          <cell r="V124">
            <v>0.46782449725776964</v>
          </cell>
        </row>
        <row r="125">
          <cell r="V125">
            <v>0.4851375332741792</v>
          </cell>
        </row>
        <row r="126">
          <cell r="V126">
            <v>0.4967919340054996</v>
          </cell>
        </row>
        <row r="127">
          <cell r="V127">
            <v>0.5005264266161297</v>
          </cell>
        </row>
        <row r="128">
          <cell r="V128">
            <v>0.5088331963845522</v>
          </cell>
        </row>
        <row r="129">
          <cell r="V129">
            <v>0.5135488693702112</v>
          </cell>
        </row>
        <row r="130">
          <cell r="V130">
            <v>0.5207216863165417</v>
          </cell>
        </row>
        <row r="131">
          <cell r="V131">
            <v>0.5286045268223133</v>
          </cell>
        </row>
        <row r="132">
          <cell r="V132">
            <v>0.5389644813571303</v>
          </cell>
        </row>
        <row r="133">
          <cell r="V133">
            <v>0.5486146095717884</v>
          </cell>
        </row>
        <row r="134">
          <cell r="V134">
            <v>0.5592125984251969</v>
          </cell>
        </row>
        <row r="135">
          <cell r="V135">
            <v>0.5638884747278962</v>
          </cell>
        </row>
        <row r="136">
          <cell r="V136">
            <v>0.5871419865935406</v>
          </cell>
        </row>
        <row r="137">
          <cell r="V137">
            <v>0.5938249400479616</v>
          </cell>
        </row>
        <row r="138">
          <cell r="V138">
            <v>0.6049034803438073</v>
          </cell>
        </row>
        <row r="139">
          <cell r="V139">
            <v>0.6158068057080133</v>
          </cell>
        </row>
        <row r="140">
          <cell r="V140">
            <v>0.6293715663942114</v>
          </cell>
        </row>
        <row r="141">
          <cell r="V141">
            <v>0.6414209115281502</v>
          </cell>
        </row>
        <row r="142">
          <cell r="V142">
            <v>0.6583076304143757</v>
          </cell>
        </row>
        <row r="143">
          <cell r="V143">
            <v>0.6773664799890725</v>
          </cell>
        </row>
        <row r="144">
          <cell r="V144">
            <v>0.6928113680691</v>
          </cell>
        </row>
        <row r="145">
          <cell r="V145">
            <v>0.7085850779822959</v>
          </cell>
        </row>
        <row r="146">
          <cell r="V146">
            <v>0.7232004942848317</v>
          </cell>
        </row>
        <row r="147">
          <cell r="V147">
            <v>0.7364121373791264</v>
          </cell>
        </row>
        <row r="148">
          <cell r="V148">
            <v>0.7508305647840531</v>
          </cell>
        </row>
        <row r="149">
          <cell r="V149">
            <v>0.7743356739639268</v>
          </cell>
        </row>
        <row r="150">
          <cell r="V150">
            <v>0.792327660801846</v>
          </cell>
        </row>
        <row r="151">
          <cell r="V151">
            <v>0.8048780487804879</v>
          </cell>
        </row>
        <row r="152">
          <cell r="V152">
            <v>0.8192720090293455</v>
          </cell>
        </row>
        <row r="153">
          <cell r="V153">
            <v>0.8273471959672339</v>
          </cell>
        </row>
        <row r="154">
          <cell r="V154">
            <v>0.837872070930969</v>
          </cell>
        </row>
        <row r="155">
          <cell r="V155">
            <v>0.8441058540497193</v>
          </cell>
        </row>
        <row r="156">
          <cell r="V156">
            <v>0.8466118017860269</v>
          </cell>
        </row>
        <row r="157">
          <cell r="V157">
            <v>0.8391738615202301</v>
          </cell>
        </row>
        <row r="158">
          <cell r="V158">
            <v>0.8355617027816198</v>
          </cell>
        </row>
        <row r="159">
          <cell r="V159">
            <v>0.835984958056118</v>
          </cell>
        </row>
        <row r="160">
          <cell r="V160">
            <v>0.8390186302807662</v>
          </cell>
        </row>
        <row r="161">
          <cell r="V161">
            <v>0.8394082840236686</v>
          </cell>
        </row>
        <row r="162">
          <cell r="V162">
            <v>0.8428767750801649</v>
          </cell>
        </row>
        <row r="163">
          <cell r="V163">
            <v>0.8456270349163579</v>
          </cell>
        </row>
        <row r="164">
          <cell r="V164">
            <v>0.8479872277340632</v>
          </cell>
        </row>
        <row r="165">
          <cell r="V165">
            <v>0.8494522323006244</v>
          </cell>
        </row>
        <row r="166">
          <cell r="V166">
            <v>0.8509503940658323</v>
          </cell>
        </row>
        <row r="167">
          <cell r="V167">
            <v>0.8520079615970028</v>
          </cell>
        </row>
        <row r="168">
          <cell r="V168">
            <v>0.8586393331831493</v>
          </cell>
        </row>
        <row r="169">
          <cell r="V169">
            <v>0.8621078763258858</v>
          </cell>
        </row>
        <row r="170">
          <cell r="V170">
            <v>0.868593803984798</v>
          </cell>
        </row>
        <row r="171">
          <cell r="V171">
            <v>0.875417661097852</v>
          </cell>
        </row>
        <row r="172">
          <cell r="V172">
            <v>0.8793843951324266</v>
          </cell>
        </row>
        <row r="173">
          <cell r="V173">
            <v>0.8832522585128562</v>
          </cell>
        </row>
        <row r="174">
          <cell r="V174">
            <v>0.88713971524482</v>
          </cell>
        </row>
        <row r="175">
          <cell r="V175">
            <v>0.8893666472980825</v>
          </cell>
        </row>
        <row r="176">
          <cell r="V176">
            <v>0.8948671042720328</v>
          </cell>
        </row>
        <row r="177">
          <cell r="V177">
            <v>0.9017635089305901</v>
          </cell>
        </row>
        <row r="178">
          <cell r="V178">
            <v>0.9077008310249308</v>
          </cell>
        </row>
        <row r="179">
          <cell r="V179">
            <v>0.9098622589531681</v>
          </cell>
        </row>
        <row r="180">
          <cell r="V180">
            <v>0.9185120541071233</v>
          </cell>
        </row>
        <row r="181">
          <cell r="V181">
            <v>0.9249501417025296</v>
          </cell>
        </row>
        <row r="182">
          <cell r="V182">
            <v>0.9301880777813197</v>
          </cell>
        </row>
        <row r="183">
          <cell r="V183">
            <v>0.9343591950930809</v>
          </cell>
        </row>
        <row r="184">
          <cell r="V184">
            <v>0.9391049951240655</v>
          </cell>
        </row>
        <row r="185">
          <cell r="V185">
            <v>0.94389721627409</v>
          </cell>
        </row>
        <row r="186">
          <cell r="V186">
            <v>0.9464094319399786</v>
          </cell>
        </row>
        <row r="187">
          <cell r="V187">
            <v>0.9526627218934911</v>
          </cell>
        </row>
        <row r="188">
          <cell r="V188">
            <v>0.9566854990583803</v>
          </cell>
        </row>
        <row r="189">
          <cell r="V189">
            <v>0.9649122807017544</v>
          </cell>
        </row>
        <row r="190">
          <cell r="V190">
            <v>0.9650098911968349</v>
          </cell>
        </row>
        <row r="191">
          <cell r="V191">
            <v>0.9658953964810798</v>
          </cell>
        </row>
        <row r="192">
          <cell r="V192">
            <v>0.9628558204119416</v>
          </cell>
        </row>
        <row r="193">
          <cell r="V193">
            <v>0.9610097179426405</v>
          </cell>
        </row>
        <row r="194">
          <cell r="V194">
            <v>0.9616322909736085</v>
          </cell>
        </row>
        <row r="195">
          <cell r="V195">
            <v>0.9633812082008552</v>
          </cell>
        </row>
        <row r="196">
          <cell r="V196">
            <v>0.9662276975361087</v>
          </cell>
        </row>
        <row r="197">
          <cell r="V197">
            <v>0.9722222222222223</v>
          </cell>
        </row>
        <row r="198">
          <cell r="V198">
            <v>0.9758014477766288</v>
          </cell>
        </row>
        <row r="199">
          <cell r="V199">
            <v>0.978114303495488</v>
          </cell>
        </row>
        <row r="200">
          <cell r="V200">
            <v>0.9805041354864119</v>
          </cell>
        </row>
        <row r="201">
          <cell r="V201">
            <v>0.9855291780951481</v>
          </cell>
        </row>
        <row r="202">
          <cell r="V202">
            <v>0.989181940098346</v>
          </cell>
        </row>
        <row r="203">
          <cell r="V203">
            <v>0.9929206752586677</v>
          </cell>
        </row>
        <row r="204">
          <cell r="V204">
            <v>0.9961755758365927</v>
          </cell>
        </row>
        <row r="205">
          <cell r="V205">
            <v>1.0003441156228492</v>
          </cell>
        </row>
        <row r="206">
          <cell r="V206">
            <v>1.0040762073548959</v>
          </cell>
        </row>
        <row r="207">
          <cell r="V207">
            <v>1.0039317308551516</v>
          </cell>
        </row>
        <row r="208">
          <cell r="V208">
            <v>1.0027768136063866</v>
          </cell>
        </row>
        <row r="209">
          <cell r="V209">
            <v>1.0000853023969976</v>
          </cell>
        </row>
        <row r="210">
          <cell r="V210">
            <v>0.9984595427274201</v>
          </cell>
        </row>
        <row r="211">
          <cell r="V211">
            <v>1.0009364757296706</v>
          </cell>
        </row>
        <row r="212">
          <cell r="V212">
            <v>1.0004673989249824</v>
          </cell>
        </row>
        <row r="213">
          <cell r="V213">
            <v>1.0003769317753486</v>
          </cell>
        </row>
        <row r="214">
          <cell r="V214">
            <v>0.9986371135499607</v>
          </cell>
        </row>
        <row r="215">
          <cell r="V215">
            <v>0.9987836290784203</v>
          </cell>
        </row>
        <row r="216">
          <cell r="V216">
            <v>0.9962804407326828</v>
          </cell>
        </row>
        <row r="217">
          <cell r="V217">
            <v>0.9887691805419523</v>
          </cell>
        </row>
        <row r="218">
          <cell r="V218">
            <v>0.9880378031855133</v>
          </cell>
        </row>
        <row r="219">
          <cell r="V219">
            <v>0.989813680613758</v>
          </cell>
        </row>
        <row r="220">
          <cell r="V220">
            <v>0.9914674697283392</v>
          </cell>
        </row>
        <row r="221">
          <cell r="V221">
            <v>0.9913567964183558</v>
          </cell>
        </row>
        <row r="222">
          <cell r="V222">
            <v>0.9909988748593576</v>
          </cell>
        </row>
        <row r="223">
          <cell r="V223">
            <v>0.9899491402276581</v>
          </cell>
        </row>
      </sheetData>
      <sheetData sheetId="3">
        <row r="9">
          <cell r="C9">
            <v>68.8</v>
          </cell>
          <cell r="E9">
            <v>70.2</v>
          </cell>
        </row>
        <row r="10">
          <cell r="C10">
            <v>68.4</v>
          </cell>
          <cell r="E10">
            <v>72.7</v>
          </cell>
        </row>
        <row r="11">
          <cell r="C11">
            <v>68</v>
          </cell>
          <cell r="E11">
            <v>75.2</v>
          </cell>
        </row>
        <row r="12">
          <cell r="C12">
            <v>67.6</v>
          </cell>
          <cell r="E12">
            <v>77.7</v>
          </cell>
        </row>
        <row r="13">
          <cell r="C13">
            <v>67.19999999999999</v>
          </cell>
          <cell r="E13">
            <v>80.2</v>
          </cell>
        </row>
        <row r="14">
          <cell r="C14">
            <v>69.37499999999999</v>
          </cell>
          <cell r="E14">
            <v>83.4</v>
          </cell>
        </row>
        <row r="15">
          <cell r="C15">
            <v>71.54999999999998</v>
          </cell>
          <cell r="E15">
            <v>86.60000000000001</v>
          </cell>
        </row>
        <row r="16">
          <cell r="C16">
            <v>73.72499999999998</v>
          </cell>
          <cell r="E16">
            <v>89.80000000000001</v>
          </cell>
        </row>
        <row r="17">
          <cell r="C17">
            <v>75.89999999999998</v>
          </cell>
          <cell r="E17">
            <v>93.00000000000001</v>
          </cell>
        </row>
        <row r="18">
          <cell r="C18">
            <v>77.27499999999998</v>
          </cell>
          <cell r="E18">
            <v>95.20000000000002</v>
          </cell>
        </row>
        <row r="19">
          <cell r="C19">
            <v>78.64999999999998</v>
          </cell>
          <cell r="E19">
            <v>97.40000000000002</v>
          </cell>
        </row>
        <row r="20">
          <cell r="C20">
            <v>80.02499999999998</v>
          </cell>
          <cell r="E20">
            <v>99.60000000000002</v>
          </cell>
        </row>
        <row r="21">
          <cell r="C21">
            <v>81.39999999999998</v>
          </cell>
          <cell r="E21">
            <v>101.80000000000003</v>
          </cell>
        </row>
        <row r="22">
          <cell r="C22">
            <v>82.37499999999997</v>
          </cell>
          <cell r="E22">
            <v>101.62500000000003</v>
          </cell>
        </row>
        <row r="23">
          <cell r="C23">
            <v>83.34999999999997</v>
          </cell>
          <cell r="E23">
            <v>101.45000000000003</v>
          </cell>
        </row>
        <row r="24">
          <cell r="C24">
            <v>84.32499999999996</v>
          </cell>
          <cell r="E24">
            <v>101.27500000000003</v>
          </cell>
        </row>
        <row r="25">
          <cell r="C25">
            <v>85.29999999999995</v>
          </cell>
          <cell r="E25">
            <v>101.10000000000004</v>
          </cell>
        </row>
        <row r="26">
          <cell r="C26">
            <v>89.49999999999996</v>
          </cell>
          <cell r="E26">
            <v>106.72500000000004</v>
          </cell>
        </row>
        <row r="27">
          <cell r="C27">
            <v>93.69999999999996</v>
          </cell>
          <cell r="E27">
            <v>112.35000000000004</v>
          </cell>
        </row>
        <row r="28">
          <cell r="C28">
            <v>97.89999999999996</v>
          </cell>
          <cell r="E28">
            <v>117.97500000000004</v>
          </cell>
        </row>
        <row r="29">
          <cell r="C29">
            <v>102.09999999999997</v>
          </cell>
          <cell r="E29">
            <v>123.60000000000004</v>
          </cell>
        </row>
        <row r="30">
          <cell r="C30">
            <v>104.09999999999997</v>
          </cell>
          <cell r="E30">
            <v>126.80000000000004</v>
          </cell>
        </row>
        <row r="31">
          <cell r="C31">
            <v>106.09999999999997</v>
          </cell>
          <cell r="E31">
            <v>130.00000000000006</v>
          </cell>
        </row>
        <row r="32">
          <cell r="C32">
            <v>108.09999999999997</v>
          </cell>
          <cell r="E32">
            <v>133.20000000000005</v>
          </cell>
        </row>
        <row r="33">
          <cell r="C33">
            <v>110.09999999999997</v>
          </cell>
          <cell r="E33">
            <v>136.40000000000003</v>
          </cell>
        </row>
        <row r="34">
          <cell r="C34">
            <v>108.24</v>
          </cell>
          <cell r="E34">
            <v>133.95</v>
          </cell>
        </row>
        <row r="35">
          <cell r="C35">
            <v>108.21</v>
          </cell>
          <cell r="E35">
            <v>130.98</v>
          </cell>
        </row>
        <row r="36">
          <cell r="C36">
            <v>113.49</v>
          </cell>
          <cell r="E36">
            <v>136.15</v>
          </cell>
        </row>
        <row r="37">
          <cell r="C37">
            <v>115.5</v>
          </cell>
          <cell r="E37">
            <v>141.23</v>
          </cell>
        </row>
        <row r="38">
          <cell r="C38">
            <v>113.87</v>
          </cell>
          <cell r="E38">
            <v>139.12</v>
          </cell>
        </row>
        <row r="39">
          <cell r="C39">
            <v>114.49</v>
          </cell>
          <cell r="E39">
            <v>139.79</v>
          </cell>
        </row>
        <row r="40">
          <cell r="C40">
            <v>118.49</v>
          </cell>
          <cell r="E40">
            <v>144.01</v>
          </cell>
        </row>
        <row r="41">
          <cell r="C41">
            <v>118.53</v>
          </cell>
          <cell r="E41">
            <v>146.1</v>
          </cell>
        </row>
        <row r="42">
          <cell r="C42">
            <v>114.26</v>
          </cell>
          <cell r="E42">
            <v>140.55</v>
          </cell>
        </row>
        <row r="43">
          <cell r="C43">
            <v>113.73</v>
          </cell>
          <cell r="E43">
            <v>138.01</v>
          </cell>
        </row>
        <row r="44">
          <cell r="C44">
            <v>119.27</v>
          </cell>
          <cell r="E44">
            <v>142.58</v>
          </cell>
        </row>
        <row r="45">
          <cell r="C45">
            <v>124.03</v>
          </cell>
          <cell r="E45">
            <v>149.27</v>
          </cell>
        </row>
        <row r="46">
          <cell r="C46">
            <v>124.75</v>
          </cell>
          <cell r="E46">
            <v>147.52</v>
          </cell>
        </row>
        <row r="47">
          <cell r="C47">
            <v>127.79</v>
          </cell>
          <cell r="E47">
            <v>150.53</v>
          </cell>
        </row>
        <row r="48">
          <cell r="C48">
            <v>135.13</v>
          </cell>
          <cell r="E48">
            <v>159.49</v>
          </cell>
        </row>
        <row r="49">
          <cell r="C49">
            <v>141.41</v>
          </cell>
          <cell r="E49">
            <v>171.27</v>
          </cell>
        </row>
        <row r="50">
          <cell r="C50">
            <v>137.37</v>
          </cell>
          <cell r="E50">
            <v>168.04</v>
          </cell>
        </row>
        <row r="51">
          <cell r="C51">
            <v>137.29</v>
          </cell>
          <cell r="E51">
            <v>169.53</v>
          </cell>
        </row>
        <row r="52">
          <cell r="C52">
            <v>141.89</v>
          </cell>
          <cell r="E52">
            <v>175.28</v>
          </cell>
        </row>
        <row r="53">
          <cell r="C53">
            <v>146.45</v>
          </cell>
          <cell r="E53">
            <v>183.5</v>
          </cell>
        </row>
        <row r="54">
          <cell r="C54">
            <v>144.59</v>
          </cell>
          <cell r="E54">
            <v>181.58</v>
          </cell>
        </row>
        <row r="55">
          <cell r="C55">
            <v>145.29</v>
          </cell>
          <cell r="E55">
            <v>182.39</v>
          </cell>
        </row>
        <row r="56">
          <cell r="C56">
            <v>149.15</v>
          </cell>
          <cell r="E56">
            <v>186.76</v>
          </cell>
        </row>
        <row r="57">
          <cell r="C57">
            <v>151.01</v>
          </cell>
          <cell r="E57">
            <v>192.87</v>
          </cell>
        </row>
        <row r="58">
          <cell r="C58">
            <v>147.59</v>
          </cell>
          <cell r="E58">
            <v>187.05</v>
          </cell>
        </row>
        <row r="59">
          <cell r="C59">
            <v>148.86</v>
          </cell>
          <cell r="E59">
            <v>187.02</v>
          </cell>
        </row>
        <row r="60">
          <cell r="C60">
            <v>156.08</v>
          </cell>
          <cell r="E60">
            <v>193.15</v>
          </cell>
        </row>
        <row r="61">
          <cell r="C61">
            <v>162.54</v>
          </cell>
          <cell r="E61">
            <v>202.4</v>
          </cell>
        </row>
        <row r="62">
          <cell r="C62">
            <v>163.2</v>
          </cell>
          <cell r="E62">
            <v>202.93</v>
          </cell>
        </row>
        <row r="63">
          <cell r="C63">
            <v>169.02</v>
          </cell>
          <cell r="E63">
            <v>208.88</v>
          </cell>
        </row>
        <row r="64">
          <cell r="C64">
            <v>173.28</v>
          </cell>
          <cell r="E64">
            <v>211.12</v>
          </cell>
        </row>
        <row r="65">
          <cell r="C65">
            <v>177.65</v>
          </cell>
          <cell r="E65">
            <v>219.16</v>
          </cell>
        </row>
        <row r="66">
          <cell r="C66">
            <v>176.39</v>
          </cell>
          <cell r="E66">
            <v>219.27</v>
          </cell>
        </row>
        <row r="67">
          <cell r="C67">
            <v>176.42</v>
          </cell>
          <cell r="E67">
            <v>222.03</v>
          </cell>
        </row>
        <row r="68">
          <cell r="C68">
            <v>178.67</v>
          </cell>
          <cell r="E68">
            <v>223.55</v>
          </cell>
        </row>
        <row r="69">
          <cell r="C69">
            <v>180.48</v>
          </cell>
          <cell r="E69">
            <v>229.58</v>
          </cell>
        </row>
        <row r="70">
          <cell r="C70">
            <v>178.78</v>
          </cell>
          <cell r="E70">
            <v>226.36</v>
          </cell>
        </row>
        <row r="71">
          <cell r="C71">
            <v>184.72</v>
          </cell>
          <cell r="E71">
            <v>229.87</v>
          </cell>
        </row>
        <row r="72">
          <cell r="C72">
            <v>188.45</v>
          </cell>
          <cell r="E72">
            <v>233.39</v>
          </cell>
        </row>
        <row r="73">
          <cell r="C73">
            <v>193.09</v>
          </cell>
          <cell r="E73">
            <v>242.11</v>
          </cell>
        </row>
        <row r="74">
          <cell r="C74">
            <v>192.86</v>
          </cell>
          <cell r="E74">
            <v>241.35</v>
          </cell>
        </row>
        <row r="75">
          <cell r="C75">
            <v>196.04</v>
          </cell>
          <cell r="E75">
            <v>245.82</v>
          </cell>
        </row>
        <row r="76">
          <cell r="C76">
            <v>200.44</v>
          </cell>
          <cell r="E76">
            <v>250.95</v>
          </cell>
        </row>
        <row r="77">
          <cell r="C77">
            <v>204.97</v>
          </cell>
          <cell r="E77">
            <v>257.38</v>
          </cell>
        </row>
        <row r="78">
          <cell r="C78">
            <v>205.32</v>
          </cell>
          <cell r="E78">
            <v>257.57</v>
          </cell>
        </row>
        <row r="79">
          <cell r="C79">
            <v>210.28</v>
          </cell>
          <cell r="E79">
            <v>262.38</v>
          </cell>
        </row>
        <row r="80">
          <cell r="C80">
            <v>214.82</v>
          </cell>
          <cell r="E80">
            <v>267.06</v>
          </cell>
        </row>
        <row r="81">
          <cell r="C81">
            <v>220.28</v>
          </cell>
          <cell r="E81">
            <v>277.86</v>
          </cell>
        </row>
        <row r="82">
          <cell r="C82">
            <v>219.88</v>
          </cell>
          <cell r="E82">
            <v>275.81</v>
          </cell>
        </row>
        <row r="83">
          <cell r="C83">
            <v>224.72</v>
          </cell>
          <cell r="E83">
            <v>281.25</v>
          </cell>
        </row>
        <row r="84">
          <cell r="C84">
            <v>230.73</v>
          </cell>
          <cell r="E84">
            <v>287.37</v>
          </cell>
        </row>
        <row r="85">
          <cell r="C85">
            <v>234.71</v>
          </cell>
          <cell r="E85">
            <v>300.02</v>
          </cell>
        </row>
        <row r="86">
          <cell r="C86">
            <v>236.99</v>
          </cell>
          <cell r="E86">
            <v>304.24</v>
          </cell>
        </row>
        <row r="87">
          <cell r="C87">
            <v>242.57</v>
          </cell>
          <cell r="E87">
            <v>311.89</v>
          </cell>
        </row>
        <row r="88">
          <cell r="C88">
            <v>248.43</v>
          </cell>
          <cell r="E88">
            <v>319.84</v>
          </cell>
        </row>
        <row r="89">
          <cell r="C89">
            <v>261.95</v>
          </cell>
          <cell r="E89">
            <v>335.21</v>
          </cell>
        </row>
        <row r="90">
          <cell r="C90">
            <v>264.02</v>
          </cell>
          <cell r="E90">
            <v>339.54</v>
          </cell>
        </row>
        <row r="91">
          <cell r="C91">
            <v>269.43</v>
          </cell>
          <cell r="E91">
            <v>348.22</v>
          </cell>
        </row>
        <row r="92">
          <cell r="C92">
            <v>273.39</v>
          </cell>
          <cell r="E92">
            <v>356.74</v>
          </cell>
        </row>
        <row r="93">
          <cell r="C93">
            <v>276.17</v>
          </cell>
          <cell r="E93">
            <v>369.17</v>
          </cell>
        </row>
        <row r="94">
          <cell r="C94">
            <v>274.63</v>
          </cell>
          <cell r="E94">
            <v>370.43</v>
          </cell>
        </row>
        <row r="95">
          <cell r="C95">
            <v>275.79</v>
          </cell>
          <cell r="E95">
            <v>373.78</v>
          </cell>
        </row>
        <row r="96">
          <cell r="C96">
            <v>282.48</v>
          </cell>
          <cell r="E96">
            <v>380.98</v>
          </cell>
        </row>
        <row r="97">
          <cell r="C97">
            <v>293.78</v>
          </cell>
          <cell r="E97">
            <v>397.02</v>
          </cell>
        </row>
        <row r="98">
          <cell r="C98">
            <v>298.94</v>
          </cell>
          <cell r="E98">
            <v>406.17</v>
          </cell>
        </row>
        <row r="99">
          <cell r="C99">
            <v>305.75</v>
          </cell>
          <cell r="E99">
            <v>414.45</v>
          </cell>
        </row>
        <row r="100">
          <cell r="C100">
            <v>312.43</v>
          </cell>
          <cell r="E100">
            <v>426.46</v>
          </cell>
        </row>
        <row r="101">
          <cell r="C101">
            <v>326.6</v>
          </cell>
          <cell r="E101">
            <v>445.99</v>
          </cell>
        </row>
        <row r="102">
          <cell r="C102">
            <v>334.44</v>
          </cell>
          <cell r="E102">
            <v>455.21</v>
          </cell>
        </row>
        <row r="103">
          <cell r="C103">
            <v>342.27</v>
          </cell>
          <cell r="E103">
            <v>468.36</v>
          </cell>
        </row>
        <row r="104">
          <cell r="C104">
            <v>350.13</v>
          </cell>
          <cell r="E104">
            <v>481.86</v>
          </cell>
        </row>
        <row r="105">
          <cell r="C105">
            <v>360.59</v>
          </cell>
          <cell r="E105">
            <v>500.41</v>
          </cell>
        </row>
        <row r="106">
          <cell r="C106">
            <v>364.63</v>
          </cell>
          <cell r="E106">
            <v>506.35</v>
          </cell>
        </row>
        <row r="107">
          <cell r="C107">
            <v>369.64</v>
          </cell>
          <cell r="E107">
            <v>518.8</v>
          </cell>
        </row>
        <row r="108">
          <cell r="C108">
            <v>373.21</v>
          </cell>
          <cell r="E108">
            <v>526.8</v>
          </cell>
        </row>
        <row r="109">
          <cell r="C109">
            <v>381.63</v>
          </cell>
          <cell r="E109">
            <v>539.62</v>
          </cell>
        </row>
        <row r="110">
          <cell r="C110">
            <v>387.47</v>
          </cell>
          <cell r="E110">
            <v>546.12</v>
          </cell>
        </row>
        <row r="111">
          <cell r="C111">
            <v>395.44</v>
          </cell>
          <cell r="E111">
            <v>556.45</v>
          </cell>
        </row>
        <row r="112">
          <cell r="C112">
            <v>406.6</v>
          </cell>
          <cell r="E112">
            <v>567.54</v>
          </cell>
        </row>
        <row r="113">
          <cell r="C113">
            <v>422.76</v>
          </cell>
          <cell r="E113">
            <v>585.31</v>
          </cell>
        </row>
        <row r="114">
          <cell r="C114">
            <v>433.8</v>
          </cell>
          <cell r="E114">
            <v>594.28</v>
          </cell>
        </row>
        <row r="115">
          <cell r="C115">
            <v>442.88</v>
          </cell>
          <cell r="E115">
            <v>605.11</v>
          </cell>
        </row>
        <row r="116">
          <cell r="C116">
            <v>454.29</v>
          </cell>
          <cell r="E116">
            <v>620.89</v>
          </cell>
        </row>
        <row r="117">
          <cell r="C117">
            <v>490.86</v>
          </cell>
          <cell r="E117">
            <v>649.54</v>
          </cell>
        </row>
        <row r="118">
          <cell r="C118">
            <v>507.77</v>
          </cell>
          <cell r="E118">
            <v>667.19</v>
          </cell>
        </row>
        <row r="119">
          <cell r="C119">
            <v>525.31</v>
          </cell>
          <cell r="E119">
            <v>694.57</v>
          </cell>
        </row>
        <row r="120">
          <cell r="C120">
            <v>542.04</v>
          </cell>
          <cell r="E120">
            <v>722.18</v>
          </cell>
        </row>
        <row r="121">
          <cell r="C121">
            <v>568.59</v>
          </cell>
          <cell r="E121">
            <v>760.75</v>
          </cell>
        </row>
        <row r="122">
          <cell r="C122">
            <v>581.44</v>
          </cell>
          <cell r="E122">
            <v>778.25</v>
          </cell>
        </row>
        <row r="123">
          <cell r="C123">
            <v>595.77</v>
          </cell>
          <cell r="E123">
            <v>807.68</v>
          </cell>
        </row>
        <row r="124">
          <cell r="C124">
            <v>613.91</v>
          </cell>
          <cell r="E124">
            <v>833.92</v>
          </cell>
        </row>
        <row r="125">
          <cell r="C125">
            <v>612.67</v>
          </cell>
          <cell r="E125">
            <v>764.62</v>
          </cell>
        </row>
        <row r="126">
          <cell r="C126">
            <v>673.33</v>
          </cell>
          <cell r="E126">
            <v>1033.9</v>
          </cell>
        </row>
        <row r="127">
          <cell r="C127">
            <v>691.97</v>
          </cell>
          <cell r="E127">
            <v>1048.47</v>
          </cell>
        </row>
        <row r="128">
          <cell r="C128">
            <v>695.33</v>
          </cell>
          <cell r="E128">
            <v>1073.24</v>
          </cell>
        </row>
        <row r="129">
          <cell r="C129">
            <v>706.13</v>
          </cell>
          <cell r="E129">
            <v>1086.95</v>
          </cell>
        </row>
        <row r="130">
          <cell r="C130">
            <v>741.14</v>
          </cell>
          <cell r="E130">
            <v>1113.92</v>
          </cell>
        </row>
        <row r="131">
          <cell r="C131">
            <v>771.86</v>
          </cell>
          <cell r="E131">
            <v>1139.56</v>
          </cell>
        </row>
        <row r="132">
          <cell r="C132">
            <v>792.78</v>
          </cell>
          <cell r="E132">
            <v>1172.26</v>
          </cell>
        </row>
        <row r="133">
          <cell r="C133">
            <v>795.13</v>
          </cell>
          <cell r="E133">
            <v>1189.32</v>
          </cell>
        </row>
        <row r="134">
          <cell r="C134">
            <v>812.67</v>
          </cell>
          <cell r="E134">
            <v>1224.06</v>
          </cell>
        </row>
        <row r="135">
          <cell r="C135">
            <v>833.02</v>
          </cell>
          <cell r="E135">
            <v>1248.17</v>
          </cell>
        </row>
        <row r="136">
          <cell r="C136">
            <v>861.07</v>
          </cell>
          <cell r="E136">
            <v>1288.66</v>
          </cell>
        </row>
        <row r="137">
          <cell r="C137">
            <v>895.61</v>
          </cell>
          <cell r="E137">
            <v>1335.34</v>
          </cell>
        </row>
        <row r="138">
          <cell r="C138">
            <v>923.48</v>
          </cell>
          <cell r="E138">
            <v>1385.07</v>
          </cell>
        </row>
        <row r="139">
          <cell r="C139">
            <v>948.1</v>
          </cell>
          <cell r="E139">
            <v>1423.62</v>
          </cell>
        </row>
        <row r="140">
          <cell r="C140">
            <v>985.46</v>
          </cell>
          <cell r="E140">
            <v>1467.73</v>
          </cell>
        </row>
        <row r="141">
          <cell r="C141">
            <v>1029.5</v>
          </cell>
          <cell r="E141">
            <v>1532.28</v>
          </cell>
        </row>
        <row r="142">
          <cell r="C142">
            <v>1073.61</v>
          </cell>
          <cell r="E142">
            <v>1599.38</v>
          </cell>
        </row>
        <row r="143">
          <cell r="C143">
            <v>1105.99</v>
          </cell>
          <cell r="E143">
            <v>1648.26</v>
          </cell>
        </row>
        <row r="144">
          <cell r="C144">
            <v>1169.21</v>
          </cell>
          <cell r="E144">
            <v>1724.14</v>
          </cell>
        </row>
        <row r="145">
          <cell r="C145">
            <v>1207.02</v>
          </cell>
          <cell r="E145">
            <v>1789.35</v>
          </cell>
        </row>
        <row r="146">
          <cell r="C146">
            <v>1231.37</v>
          </cell>
          <cell r="E146">
            <v>1861.03</v>
          </cell>
        </row>
        <row r="147">
          <cell r="C147">
            <v>1245.83</v>
          </cell>
          <cell r="E147">
            <v>1886.01</v>
          </cell>
        </row>
        <row r="148">
          <cell r="C148">
            <v>1327.9</v>
          </cell>
          <cell r="E148">
            <v>1958.85</v>
          </cell>
        </row>
        <row r="149">
          <cell r="C149">
            <v>1372.53</v>
          </cell>
          <cell r="E149">
            <v>2011.2</v>
          </cell>
        </row>
        <row r="150">
          <cell r="C150">
            <v>1493.29</v>
          </cell>
          <cell r="E150">
            <v>2155.18</v>
          </cell>
        </row>
        <row r="151">
          <cell r="C151">
            <v>1518.61</v>
          </cell>
          <cell r="E151">
            <v>2194.04</v>
          </cell>
        </row>
        <row r="152">
          <cell r="C152">
            <v>1539.89</v>
          </cell>
          <cell r="E152">
            <v>2262.58</v>
          </cell>
        </row>
        <row r="153">
          <cell r="C153">
            <v>1562.84</v>
          </cell>
          <cell r="E153">
            <v>2293.52</v>
          </cell>
        </row>
        <row r="154">
          <cell r="C154">
            <v>1580.07</v>
          </cell>
          <cell r="E154">
            <v>2357.57</v>
          </cell>
        </row>
        <row r="155">
          <cell r="C155">
            <v>1585.54</v>
          </cell>
          <cell r="E155">
            <v>2384.18</v>
          </cell>
        </row>
        <row r="156">
          <cell r="C156">
            <v>1637.76</v>
          </cell>
          <cell r="E156">
            <v>2438.53</v>
          </cell>
        </row>
        <row r="157">
          <cell r="C157">
            <v>1671.11</v>
          </cell>
          <cell r="E157">
            <v>2453.73</v>
          </cell>
        </row>
        <row r="158">
          <cell r="C158">
            <v>1715.4</v>
          </cell>
          <cell r="E158">
            <v>2485.87</v>
          </cell>
        </row>
        <row r="159">
          <cell r="C159">
            <v>1779.67</v>
          </cell>
          <cell r="E159">
            <v>2523.11</v>
          </cell>
        </row>
        <row r="160">
          <cell r="C160">
            <v>1811.44</v>
          </cell>
          <cell r="E160">
            <v>2567.32</v>
          </cell>
        </row>
        <row r="161">
          <cell r="C161">
            <v>1841.29</v>
          </cell>
          <cell r="E161">
            <v>2609.59</v>
          </cell>
        </row>
        <row r="162">
          <cell r="C162">
            <v>1916.36</v>
          </cell>
          <cell r="E162">
            <v>2719.25</v>
          </cell>
        </row>
        <row r="163">
          <cell r="C163">
            <v>1997.6</v>
          </cell>
          <cell r="E163">
            <v>2819.88</v>
          </cell>
        </row>
        <row r="164">
          <cell r="C164">
            <v>2087.71</v>
          </cell>
          <cell r="E164">
            <v>2906.39</v>
          </cell>
        </row>
        <row r="165">
          <cell r="C165">
            <v>2111.12</v>
          </cell>
          <cell r="E165">
            <v>2928.52</v>
          </cell>
        </row>
        <row r="166">
          <cell r="C166">
            <v>2174.72</v>
          </cell>
          <cell r="E166">
            <v>3033.75</v>
          </cell>
        </row>
        <row r="167">
          <cell r="C167">
            <v>2220.8</v>
          </cell>
          <cell r="E167">
            <v>3105.82</v>
          </cell>
        </row>
        <row r="168">
          <cell r="C168">
            <v>2267.77</v>
          </cell>
          <cell r="E168">
            <v>3185.08</v>
          </cell>
        </row>
        <row r="169">
          <cell r="C169">
            <v>2379.09</v>
          </cell>
          <cell r="E169">
            <v>3308.2</v>
          </cell>
        </row>
        <row r="170">
          <cell r="C170">
            <v>2381.58</v>
          </cell>
          <cell r="E170">
            <v>3308.69</v>
          </cell>
        </row>
        <row r="171">
          <cell r="C171">
            <v>2418.89</v>
          </cell>
          <cell r="E171">
            <v>3344.2</v>
          </cell>
        </row>
        <row r="172">
          <cell r="C172">
            <v>2490.14</v>
          </cell>
          <cell r="E172">
            <v>3441.16</v>
          </cell>
        </row>
        <row r="173">
          <cell r="C173">
            <v>2542.48</v>
          </cell>
          <cell r="E173">
            <v>3498.22</v>
          </cell>
        </row>
        <row r="174">
          <cell r="C174">
            <v>2640.02</v>
          </cell>
          <cell r="E174">
            <v>3573.2</v>
          </cell>
        </row>
        <row r="175">
          <cell r="C175">
            <v>2687.9</v>
          </cell>
          <cell r="E175">
            <v>3624.5</v>
          </cell>
        </row>
        <row r="176">
          <cell r="C176">
            <v>2751.51</v>
          </cell>
          <cell r="E176">
            <v>3673.78</v>
          </cell>
        </row>
        <row r="177">
          <cell r="C177">
            <v>2767</v>
          </cell>
          <cell r="E177">
            <v>3773.98</v>
          </cell>
        </row>
        <row r="178">
          <cell r="C178">
            <v>2834.75</v>
          </cell>
          <cell r="E178">
            <v>3863.67</v>
          </cell>
        </row>
        <row r="179">
          <cell r="C179">
            <v>2894.98</v>
          </cell>
          <cell r="E179">
            <v>3931.62</v>
          </cell>
        </row>
        <row r="180">
          <cell r="C180">
            <v>2936.48</v>
          </cell>
          <cell r="E180">
            <v>3981.76</v>
          </cell>
        </row>
        <row r="181">
          <cell r="C181">
            <v>3137.35</v>
          </cell>
          <cell r="E181">
            <v>4191.65</v>
          </cell>
        </row>
        <row r="182">
          <cell r="C182">
            <v>3274.21</v>
          </cell>
          <cell r="E182">
            <v>4373.89</v>
          </cell>
        </row>
        <row r="183">
          <cell r="C183">
            <v>3311.73</v>
          </cell>
          <cell r="E183">
            <v>4428.49</v>
          </cell>
        </row>
        <row r="184">
          <cell r="C184">
            <v>3338.27</v>
          </cell>
          <cell r="E184">
            <v>4482.22</v>
          </cell>
        </row>
        <row r="185">
          <cell r="C185">
            <v>3352.56</v>
          </cell>
          <cell r="E185">
            <v>4532.74</v>
          </cell>
        </row>
        <row r="186">
          <cell r="C186">
            <v>3353.14</v>
          </cell>
          <cell r="E186">
            <v>4582.52</v>
          </cell>
        </row>
        <row r="187">
          <cell r="C187">
            <v>3360.9</v>
          </cell>
          <cell r="E187">
            <v>4597.27</v>
          </cell>
        </row>
        <row r="188">
          <cell r="C188">
            <v>3397.82</v>
          </cell>
          <cell r="E188">
            <v>4689.36</v>
          </cell>
        </row>
        <row r="189">
          <cell r="C189">
            <v>3444.27</v>
          </cell>
          <cell r="E189">
            <v>4729.42</v>
          </cell>
        </row>
        <row r="190">
          <cell r="C190">
            <v>3471.68</v>
          </cell>
          <cell r="E190">
            <v>4752.53</v>
          </cell>
        </row>
        <row r="191">
          <cell r="C191">
            <v>3495.65</v>
          </cell>
          <cell r="E191">
            <v>4769.95</v>
          </cell>
        </row>
        <row r="192">
          <cell r="C192">
            <v>3547.79</v>
          </cell>
          <cell r="E192">
            <v>4830.99</v>
          </cell>
        </row>
        <row r="193">
          <cell r="C193">
            <v>3546.47</v>
          </cell>
          <cell r="E193">
            <v>4829.77</v>
          </cell>
        </row>
        <row r="194">
          <cell r="C194">
            <v>3657.42</v>
          </cell>
          <cell r="E194">
            <v>5058.12</v>
          </cell>
        </row>
        <row r="195">
          <cell r="C195">
            <v>3657.62</v>
          </cell>
          <cell r="E195">
            <v>5065.85</v>
          </cell>
        </row>
        <row r="196">
          <cell r="C196">
            <v>3662.47</v>
          </cell>
          <cell r="E196">
            <v>5083.06</v>
          </cell>
        </row>
        <row r="197">
          <cell r="C197">
            <v>3685.94</v>
          </cell>
          <cell r="E197">
            <v>5109.73</v>
          </cell>
        </row>
        <row r="198">
          <cell r="C198">
            <v>3767.39</v>
          </cell>
          <cell r="E198">
            <v>5210.39</v>
          </cell>
        </row>
        <row r="199">
          <cell r="C199">
            <v>3842.03</v>
          </cell>
          <cell r="E199">
            <v>5266.22</v>
          </cell>
        </row>
        <row r="200">
          <cell r="C200">
            <v>3912.49</v>
          </cell>
          <cell r="E200">
            <v>5314.48</v>
          </cell>
        </row>
        <row r="201">
          <cell r="C201">
            <v>4014.55</v>
          </cell>
          <cell r="E201">
            <v>5388.62</v>
          </cell>
        </row>
        <row r="202">
          <cell r="C202">
            <v>4032.22</v>
          </cell>
          <cell r="E202">
            <v>5426.41</v>
          </cell>
        </row>
        <row r="203">
          <cell r="C203">
            <v>4087.93</v>
          </cell>
          <cell r="E203">
            <v>5483.64</v>
          </cell>
        </row>
        <row r="204">
          <cell r="C204">
            <v>4140.37</v>
          </cell>
          <cell r="E204">
            <v>5522.33</v>
          </cell>
        </row>
        <row r="205">
          <cell r="C205">
            <v>4260.79</v>
          </cell>
          <cell r="E205">
            <v>5627.39</v>
          </cell>
        </row>
        <row r="206">
          <cell r="C206">
            <v>4311.05</v>
          </cell>
          <cell r="E206">
            <v>5694.63</v>
          </cell>
        </row>
        <row r="207">
          <cell r="C207">
            <v>4426.42</v>
          </cell>
          <cell r="E207">
            <v>5777.2</v>
          </cell>
        </row>
        <row r="208">
          <cell r="C208">
            <v>4549.12</v>
          </cell>
          <cell r="E208">
            <v>5877.02</v>
          </cell>
        </row>
        <row r="209">
          <cell r="C209">
            <v>4719.36</v>
          </cell>
          <cell r="E209">
            <v>6009.52</v>
          </cell>
        </row>
        <row r="210">
          <cell r="C210">
            <v>4813.25</v>
          </cell>
          <cell r="E210">
            <v>6124.45</v>
          </cell>
        </row>
        <row r="211">
          <cell r="C211">
            <v>4952.01</v>
          </cell>
          <cell r="E211">
            <v>6249.67</v>
          </cell>
        </row>
        <row r="212">
          <cell r="C212">
            <v>5056.41</v>
          </cell>
          <cell r="E212">
            <v>6353.93</v>
          </cell>
        </row>
        <row r="213">
          <cell r="C213">
            <v>5188.65</v>
          </cell>
          <cell r="E213">
            <v>6481.06</v>
          </cell>
        </row>
        <row r="214">
          <cell r="C214">
            <v>5276.62</v>
          </cell>
          <cell r="E214">
            <v>6578.49</v>
          </cell>
        </row>
        <row r="215">
          <cell r="C215">
            <v>5421.16</v>
          </cell>
          <cell r="E215">
            <v>6736.27</v>
          </cell>
        </row>
        <row r="216">
          <cell r="C216">
            <v>5591.62</v>
          </cell>
          <cell r="E216">
            <v>6928.65</v>
          </cell>
        </row>
        <row r="217">
          <cell r="C217">
            <v>5671.86</v>
          </cell>
          <cell r="E217">
            <v>7011.54</v>
          </cell>
        </row>
        <row r="218">
          <cell r="C218">
            <v>5782.53</v>
          </cell>
          <cell r="E218">
            <v>7110.33</v>
          </cell>
        </row>
        <row r="219">
          <cell r="C219">
            <v>5873.54</v>
          </cell>
          <cell r="E219">
            <v>7200.18</v>
          </cell>
        </row>
        <row r="220">
          <cell r="C220">
            <v>5918.98</v>
          </cell>
          <cell r="E220">
            <v>7292.83</v>
          </cell>
        </row>
        <row r="221">
          <cell r="C221">
            <v>6014.11</v>
          </cell>
          <cell r="E221">
            <v>7361.07</v>
          </cell>
        </row>
        <row r="222">
          <cell r="C222">
            <v>6149.25</v>
          </cell>
          <cell r="E222">
            <v>7527.95</v>
          </cell>
        </row>
        <row r="223">
          <cell r="C223">
            <v>6288.82</v>
          </cell>
          <cell r="E223">
            <v>7652.98</v>
          </cell>
        </row>
        <row r="224">
          <cell r="C224">
            <v>6364.3</v>
          </cell>
          <cell r="E224">
            <v>7784.79</v>
          </cell>
        </row>
      </sheetData>
      <sheetData sheetId="5">
        <row r="9">
          <cell r="A9">
            <v>16803</v>
          </cell>
          <cell r="AK9">
            <v>73700.1</v>
          </cell>
          <cell r="AM9">
            <v>831.7351068999999</v>
          </cell>
        </row>
        <row r="10">
          <cell r="A10">
            <v>16893</v>
          </cell>
          <cell r="AK10">
            <v>73800.1</v>
          </cell>
          <cell r="AM10">
            <v>470.6751597</v>
          </cell>
        </row>
        <row r="11">
          <cell r="A11">
            <v>16984</v>
          </cell>
          <cell r="AK11">
            <v>73900.1</v>
          </cell>
          <cell r="AM11">
            <v>31.9187642</v>
          </cell>
        </row>
        <row r="12">
          <cell r="A12">
            <v>17076</v>
          </cell>
          <cell r="AK12">
            <v>77300.1</v>
          </cell>
          <cell r="AM12">
            <v>-942.0296168999998</v>
          </cell>
        </row>
        <row r="13">
          <cell r="A13">
            <v>17168</v>
          </cell>
          <cell r="AK13">
            <v>85300.1</v>
          </cell>
          <cell r="AM13">
            <v>479.08437480000003</v>
          </cell>
        </row>
        <row r="14">
          <cell r="A14">
            <v>17258</v>
          </cell>
          <cell r="AK14">
            <v>85200.1</v>
          </cell>
          <cell r="AM14">
            <v>-2.6011880999999732</v>
          </cell>
        </row>
        <row r="15">
          <cell r="A15">
            <v>17349</v>
          </cell>
          <cell r="AK15">
            <v>85100.1</v>
          </cell>
          <cell r="AM15">
            <v>889.2963388999999</v>
          </cell>
        </row>
        <row r="16">
          <cell r="A16">
            <v>17441</v>
          </cell>
          <cell r="AK16">
            <v>87075.1</v>
          </cell>
          <cell r="AM16">
            <v>205.52082449999997</v>
          </cell>
        </row>
        <row r="17">
          <cell r="A17">
            <v>17533</v>
          </cell>
          <cell r="AK17">
            <v>92200.1</v>
          </cell>
          <cell r="AM17">
            <v>86.05861049999999</v>
          </cell>
        </row>
        <row r="18">
          <cell r="A18">
            <v>17624</v>
          </cell>
          <cell r="AK18">
            <v>92025.1</v>
          </cell>
          <cell r="AM18">
            <v>685.3622842</v>
          </cell>
        </row>
        <row r="19">
          <cell r="A19">
            <v>17715</v>
          </cell>
          <cell r="AK19">
            <v>91850.1</v>
          </cell>
          <cell r="AM19">
            <v>908.5418033</v>
          </cell>
        </row>
        <row r="20">
          <cell r="A20">
            <v>17807</v>
          </cell>
          <cell r="AK20">
            <v>95175.1</v>
          </cell>
          <cell r="AM20">
            <v>299.9933734</v>
          </cell>
        </row>
        <row r="21">
          <cell r="A21">
            <v>17899</v>
          </cell>
          <cell r="AK21">
            <v>96675.1</v>
          </cell>
          <cell r="AM21">
            <v>26.95655049999999</v>
          </cell>
        </row>
        <row r="22">
          <cell r="A22">
            <v>17989</v>
          </cell>
          <cell r="AK22">
            <v>96475.1</v>
          </cell>
          <cell r="AM22">
            <v>204.23229030000002</v>
          </cell>
        </row>
        <row r="23">
          <cell r="A23">
            <v>18080</v>
          </cell>
          <cell r="AK23">
            <v>96275.1</v>
          </cell>
          <cell r="AM23">
            <v>372.58515520000003</v>
          </cell>
        </row>
        <row r="24">
          <cell r="A24">
            <v>18172</v>
          </cell>
          <cell r="AK24">
            <v>101775.1</v>
          </cell>
          <cell r="AM24">
            <v>1108.6854569</v>
          </cell>
        </row>
        <row r="25">
          <cell r="A25">
            <v>18264</v>
          </cell>
          <cell r="AK25">
            <v>114125.1</v>
          </cell>
          <cell r="AM25">
            <v>1020.2591439999999</v>
          </cell>
        </row>
        <row r="26">
          <cell r="A26">
            <v>18354</v>
          </cell>
          <cell r="AK26">
            <v>114075.1</v>
          </cell>
          <cell r="AM26">
            <v>992.744425</v>
          </cell>
        </row>
        <row r="27">
          <cell r="A27">
            <v>18445</v>
          </cell>
          <cell r="AK27">
            <v>114025.1</v>
          </cell>
          <cell r="AM27">
            <v>269.16467240000003</v>
          </cell>
        </row>
        <row r="28">
          <cell r="A28">
            <v>18537</v>
          </cell>
          <cell r="AK28">
            <v>117175.1</v>
          </cell>
          <cell r="AM28">
            <v>1828.7100202</v>
          </cell>
        </row>
        <row r="29">
          <cell r="A29">
            <v>18629</v>
          </cell>
          <cell r="AK29">
            <v>123300.1</v>
          </cell>
          <cell r="AM29">
            <v>1168.2412903</v>
          </cell>
        </row>
        <row r="30">
          <cell r="A30">
            <v>18719</v>
          </cell>
          <cell r="AK30">
            <v>123225.1</v>
          </cell>
          <cell r="AM30">
            <v>884.3062078</v>
          </cell>
        </row>
        <row r="31">
          <cell r="A31">
            <v>18810</v>
          </cell>
          <cell r="AK31">
            <v>123150.1</v>
          </cell>
          <cell r="AM31">
            <v>599.8019397</v>
          </cell>
        </row>
        <row r="32">
          <cell r="A32">
            <v>18902</v>
          </cell>
          <cell r="AK32">
            <v>123075.1</v>
          </cell>
          <cell r="AM32">
            <v>1206.3593061000001</v>
          </cell>
        </row>
        <row r="33">
          <cell r="A33">
            <v>18994</v>
          </cell>
          <cell r="AK33">
            <v>120868.1</v>
          </cell>
          <cell r="AM33">
            <v>926.6025734</v>
          </cell>
        </row>
        <row r="34">
          <cell r="A34">
            <v>19085</v>
          </cell>
          <cell r="AK34">
            <v>120764.1</v>
          </cell>
          <cell r="AM34">
            <v>364.34495949999996</v>
          </cell>
        </row>
        <row r="35">
          <cell r="A35">
            <v>19176</v>
          </cell>
          <cell r="AK35">
            <v>125657.1</v>
          </cell>
          <cell r="AM35">
            <v>1265.5773277</v>
          </cell>
        </row>
        <row r="36">
          <cell r="A36">
            <v>19268</v>
          </cell>
          <cell r="AK36">
            <v>127467.1</v>
          </cell>
          <cell r="AM36">
            <v>280.66967</v>
          </cell>
        </row>
        <row r="37">
          <cell r="A37">
            <v>19360</v>
          </cell>
          <cell r="AK37">
            <v>125071.1</v>
          </cell>
          <cell r="AM37">
            <v>1601.65351</v>
          </cell>
        </row>
        <row r="38">
          <cell r="A38">
            <v>19450</v>
          </cell>
          <cell r="AK38">
            <v>125410.1</v>
          </cell>
          <cell r="AM38">
            <v>21.357737300000053</v>
          </cell>
        </row>
        <row r="39">
          <cell r="A39">
            <v>19541</v>
          </cell>
          <cell r="AK39">
            <v>128950.1</v>
          </cell>
          <cell r="AM39">
            <v>500.38136310000004</v>
          </cell>
        </row>
        <row r="40">
          <cell r="A40">
            <v>19633</v>
          </cell>
          <cell r="AK40">
            <v>128875.1</v>
          </cell>
          <cell r="AM40">
            <v>447.5966661</v>
          </cell>
        </row>
        <row r="41">
          <cell r="A41">
            <v>19725</v>
          </cell>
          <cell r="AK41">
            <v>123884.1</v>
          </cell>
          <cell r="AM41">
            <v>1343.6668461</v>
          </cell>
        </row>
        <row r="42">
          <cell r="A42">
            <v>19815</v>
          </cell>
          <cell r="AK42">
            <v>123356.1</v>
          </cell>
          <cell r="AM42">
            <v>1624.3047917</v>
          </cell>
        </row>
        <row r="43">
          <cell r="A43">
            <v>19906</v>
          </cell>
          <cell r="AK43">
            <v>128708.1</v>
          </cell>
          <cell r="AM43">
            <v>1689.6996161</v>
          </cell>
        </row>
        <row r="44">
          <cell r="A44">
            <v>19998</v>
          </cell>
          <cell r="AK44">
            <v>133435.1</v>
          </cell>
          <cell r="AM44">
            <v>1475.1260059</v>
          </cell>
        </row>
        <row r="45">
          <cell r="A45">
            <v>20090</v>
          </cell>
          <cell r="AK45">
            <v>133377.1</v>
          </cell>
          <cell r="AM45">
            <v>2056.6400242</v>
          </cell>
        </row>
        <row r="46">
          <cell r="A46">
            <v>20180</v>
          </cell>
          <cell r="AK46">
            <v>136119.1</v>
          </cell>
          <cell r="AM46">
            <v>1518.8726502</v>
          </cell>
        </row>
        <row r="47">
          <cell r="A47">
            <v>20271</v>
          </cell>
          <cell r="AK47">
            <v>143088.1</v>
          </cell>
          <cell r="AM47">
            <v>2629.0754863</v>
          </cell>
        </row>
        <row r="48">
          <cell r="A48">
            <v>20363</v>
          </cell>
          <cell r="AK48">
            <v>149242.1</v>
          </cell>
          <cell r="AM48">
            <v>677.5635038</v>
          </cell>
        </row>
        <row r="49">
          <cell r="A49">
            <v>20455</v>
          </cell>
          <cell r="AK49">
            <v>143877.1</v>
          </cell>
          <cell r="AM49">
            <v>1619.4099310000001</v>
          </cell>
        </row>
        <row r="50">
          <cell r="A50">
            <v>20546</v>
          </cell>
          <cell r="AK50">
            <v>143613.1</v>
          </cell>
          <cell r="AM50">
            <v>2342.95052495</v>
          </cell>
        </row>
        <row r="51">
          <cell r="A51">
            <v>20637</v>
          </cell>
          <cell r="AK51">
            <v>147984.1</v>
          </cell>
          <cell r="AM51">
            <v>1172.65975151</v>
          </cell>
        </row>
        <row r="52">
          <cell r="A52">
            <v>20729</v>
          </cell>
          <cell r="AK52">
            <v>152107.1</v>
          </cell>
          <cell r="AM52">
            <v>157.67878439999993</v>
          </cell>
        </row>
        <row r="53">
          <cell r="A53">
            <v>20821</v>
          </cell>
          <cell r="AK53">
            <v>149433.1</v>
          </cell>
          <cell r="AM53">
            <v>766.4779611600001</v>
          </cell>
        </row>
        <row r="54">
          <cell r="A54">
            <v>20911</v>
          </cell>
          <cell r="AK54">
            <v>150186.1</v>
          </cell>
          <cell r="AM54">
            <v>936.84895634</v>
          </cell>
        </row>
        <row r="55">
          <cell r="A55">
            <v>21002</v>
          </cell>
          <cell r="AK55">
            <v>153939.1</v>
          </cell>
          <cell r="AM55">
            <v>2709.1984568999997</v>
          </cell>
        </row>
        <row r="56">
          <cell r="A56">
            <v>21094</v>
          </cell>
          <cell r="AK56">
            <v>155519.1</v>
          </cell>
          <cell r="AM56">
            <v>-1819.6859734</v>
          </cell>
        </row>
        <row r="57">
          <cell r="A57">
            <v>21186</v>
          </cell>
          <cell r="AK57">
            <v>151494.1</v>
          </cell>
          <cell r="AM57">
            <v>842.4590295199998</v>
          </cell>
        </row>
        <row r="58">
          <cell r="A58">
            <v>21276</v>
          </cell>
          <cell r="AK58">
            <v>152303.1</v>
          </cell>
          <cell r="AM58">
            <v>1303.5078432</v>
          </cell>
        </row>
        <row r="59">
          <cell r="A59">
            <v>21367</v>
          </cell>
          <cell r="AK59">
            <v>159420.1</v>
          </cell>
          <cell r="AM59">
            <v>2610.1494227</v>
          </cell>
        </row>
        <row r="60">
          <cell r="A60">
            <v>21459</v>
          </cell>
          <cell r="AK60">
            <v>165638.1</v>
          </cell>
          <cell r="AM60">
            <v>3517.9438905</v>
          </cell>
        </row>
        <row r="61">
          <cell r="A61">
            <v>21551</v>
          </cell>
          <cell r="AK61">
            <v>165276.1</v>
          </cell>
          <cell r="AM61">
            <v>3201.9695740999996</v>
          </cell>
        </row>
        <row r="62">
          <cell r="A62">
            <v>21641</v>
          </cell>
          <cell r="AK62">
            <v>170097.1</v>
          </cell>
          <cell r="AM62">
            <v>1846.7370326</v>
          </cell>
        </row>
        <row r="63">
          <cell r="A63">
            <v>21732</v>
          </cell>
          <cell r="AK63">
            <v>173731.1</v>
          </cell>
          <cell r="AM63">
            <v>2462.5150087</v>
          </cell>
        </row>
        <row r="64">
          <cell r="A64">
            <v>21824</v>
          </cell>
          <cell r="AK64">
            <v>178160.1</v>
          </cell>
          <cell r="AM64">
            <v>557.2463007000001</v>
          </cell>
        </row>
        <row r="65">
          <cell r="A65">
            <v>21916</v>
          </cell>
          <cell r="AK65">
            <v>175414.1</v>
          </cell>
          <cell r="AM65">
            <v>2033.8998891</v>
          </cell>
        </row>
        <row r="66">
          <cell r="A66">
            <v>22007</v>
          </cell>
          <cell r="AK66">
            <v>175984.1</v>
          </cell>
          <cell r="AM66">
            <v>361.28578960000004</v>
          </cell>
        </row>
        <row r="67">
          <cell r="A67">
            <v>22098</v>
          </cell>
          <cell r="AK67">
            <v>177939.1</v>
          </cell>
          <cell r="AM67">
            <v>1197.84835774</v>
          </cell>
        </row>
        <row r="68">
          <cell r="A68">
            <v>22190</v>
          </cell>
          <cell r="AK68">
            <v>179704.1</v>
          </cell>
          <cell r="AM68">
            <v>196.83491980000008</v>
          </cell>
        </row>
        <row r="69">
          <cell r="A69">
            <v>22282</v>
          </cell>
          <cell r="AK69">
            <v>177529.1</v>
          </cell>
          <cell r="AM69">
            <v>4065.8831159</v>
          </cell>
        </row>
        <row r="70">
          <cell r="A70">
            <v>22372</v>
          </cell>
          <cell r="AK70">
            <v>182575.1</v>
          </cell>
          <cell r="AM70">
            <v>3936.7741576000003</v>
          </cell>
        </row>
        <row r="71">
          <cell r="A71">
            <v>22463</v>
          </cell>
          <cell r="AK71">
            <v>186257.1</v>
          </cell>
          <cell r="AM71">
            <v>1002.35839988</v>
          </cell>
        </row>
        <row r="72">
          <cell r="A72">
            <v>22555</v>
          </cell>
          <cell r="AK72">
            <v>192459.1</v>
          </cell>
          <cell r="AM72">
            <v>2357.8845619000003</v>
          </cell>
        </row>
        <row r="73">
          <cell r="A73">
            <v>22647</v>
          </cell>
          <cell r="AK73">
            <v>191109.1</v>
          </cell>
          <cell r="AM73">
            <v>1786.0149927999998</v>
          </cell>
        </row>
        <row r="74">
          <cell r="A74">
            <v>22737</v>
          </cell>
          <cell r="AK74">
            <v>194242.1</v>
          </cell>
          <cell r="AM74">
            <v>939.3261295000002</v>
          </cell>
        </row>
        <row r="75">
          <cell r="A75">
            <v>22828</v>
          </cell>
          <cell r="AK75">
            <v>198205.1</v>
          </cell>
          <cell r="AM75">
            <v>-3387.774838</v>
          </cell>
        </row>
        <row r="76">
          <cell r="A76">
            <v>22920</v>
          </cell>
          <cell r="AK76">
            <v>202786.1</v>
          </cell>
          <cell r="AM76">
            <v>1101.759731</v>
          </cell>
        </row>
        <row r="77">
          <cell r="A77">
            <v>23012</v>
          </cell>
          <cell r="AK77">
            <v>202030.1</v>
          </cell>
          <cell r="AM77">
            <v>6500.288886</v>
          </cell>
        </row>
        <row r="78">
          <cell r="A78">
            <v>23102</v>
          </cell>
          <cell r="AK78">
            <v>205909.1</v>
          </cell>
          <cell r="AM78">
            <v>3392.082445</v>
          </cell>
        </row>
        <row r="79">
          <cell r="A79">
            <v>23193</v>
          </cell>
          <cell r="AK79">
            <v>209725.1</v>
          </cell>
          <cell r="AM79">
            <v>1859.1064354999999</v>
          </cell>
        </row>
        <row r="80">
          <cell r="A80">
            <v>23285</v>
          </cell>
          <cell r="AK80">
            <v>215271.1</v>
          </cell>
          <cell r="AM80">
            <v>3781.356696</v>
          </cell>
        </row>
        <row r="81">
          <cell r="A81">
            <v>23377</v>
          </cell>
          <cell r="AK81">
            <v>213673.1</v>
          </cell>
          <cell r="AM81">
            <v>3444.130353</v>
          </cell>
        </row>
        <row r="82">
          <cell r="A82">
            <v>23468</v>
          </cell>
          <cell r="AK82">
            <v>217539.1</v>
          </cell>
          <cell r="AM82">
            <v>3466.265622</v>
          </cell>
        </row>
        <row r="83">
          <cell r="A83">
            <v>23559</v>
          </cell>
          <cell r="AK83">
            <v>223068.1</v>
          </cell>
          <cell r="AM83">
            <v>3396.0395959999996</v>
          </cell>
        </row>
        <row r="84">
          <cell r="A84">
            <v>23651</v>
          </cell>
          <cell r="AK84">
            <v>226749.1</v>
          </cell>
          <cell r="AM84">
            <v>2757.8711615</v>
          </cell>
        </row>
        <row r="85">
          <cell r="A85">
            <v>23743</v>
          </cell>
          <cell r="AK85">
            <v>227776.1</v>
          </cell>
          <cell r="AM85">
            <v>2684.8991877</v>
          </cell>
        </row>
        <row r="86">
          <cell r="A86">
            <v>23833</v>
          </cell>
          <cell r="AK86">
            <v>232484.1</v>
          </cell>
          <cell r="AM86">
            <v>3035.032593</v>
          </cell>
        </row>
        <row r="87">
          <cell r="A87">
            <v>23924</v>
          </cell>
          <cell r="AK87">
            <v>238198.1</v>
          </cell>
          <cell r="AM87">
            <v>837.73838</v>
          </cell>
        </row>
        <row r="88">
          <cell r="A88">
            <v>24016</v>
          </cell>
          <cell r="AK88">
            <v>245858.1</v>
          </cell>
          <cell r="AM88">
            <v>6089.549438</v>
          </cell>
        </row>
        <row r="89">
          <cell r="A89">
            <v>24108</v>
          </cell>
          <cell r="AK89">
            <v>245459.1</v>
          </cell>
          <cell r="AM89">
            <v>3679.5515370000003</v>
          </cell>
        </row>
        <row r="90">
          <cell r="A90">
            <v>24198</v>
          </cell>
          <cell r="AK90">
            <v>250259.1</v>
          </cell>
          <cell r="AM90">
            <v>1844.1906743</v>
          </cell>
        </row>
        <row r="91">
          <cell r="A91">
            <v>24289</v>
          </cell>
          <cell r="AK91">
            <v>254470.1</v>
          </cell>
          <cell r="AM91">
            <v>-177.67656699999998</v>
          </cell>
        </row>
        <row r="92">
          <cell r="A92">
            <v>24381</v>
          </cell>
          <cell r="AK92">
            <v>260216.1</v>
          </cell>
          <cell r="AM92">
            <v>-1822.909326</v>
          </cell>
        </row>
        <row r="93">
          <cell r="A93">
            <v>24473</v>
          </cell>
          <cell r="AK93">
            <v>258005.1</v>
          </cell>
          <cell r="AM93">
            <v>7696.892531</v>
          </cell>
        </row>
        <row r="94">
          <cell r="A94">
            <v>24563</v>
          </cell>
          <cell r="AK94">
            <v>259176.1</v>
          </cell>
          <cell r="AM94">
            <v>6445.268918</v>
          </cell>
        </row>
        <row r="95">
          <cell r="A95">
            <v>24654</v>
          </cell>
          <cell r="AK95">
            <v>265443.1</v>
          </cell>
          <cell r="AM95">
            <v>3964.7579640000004</v>
          </cell>
        </row>
        <row r="96">
          <cell r="A96">
            <v>24746</v>
          </cell>
          <cell r="AK96">
            <v>272606.1</v>
          </cell>
          <cell r="AM96">
            <v>4672.621715</v>
          </cell>
        </row>
        <row r="97">
          <cell r="A97">
            <v>24838</v>
          </cell>
          <cell r="AK97">
            <v>277833.1</v>
          </cell>
          <cell r="AM97">
            <v>2932.60175298</v>
          </cell>
        </row>
        <row r="98">
          <cell r="A98">
            <v>24929</v>
          </cell>
          <cell r="AK98">
            <v>283862.1</v>
          </cell>
          <cell r="AM98">
            <v>3968.125414</v>
          </cell>
        </row>
        <row r="99">
          <cell r="A99">
            <v>25020</v>
          </cell>
          <cell r="AK99">
            <v>291002.1</v>
          </cell>
          <cell r="AM99">
            <v>6308.977607999999</v>
          </cell>
        </row>
        <row r="100">
          <cell r="A100">
            <v>25112</v>
          </cell>
          <cell r="AK100">
            <v>301089.1</v>
          </cell>
          <cell r="AM100">
            <v>5970.680152000001</v>
          </cell>
        </row>
        <row r="101">
          <cell r="A101">
            <v>25204</v>
          </cell>
          <cell r="AK101">
            <v>307639.1</v>
          </cell>
          <cell r="AM101">
            <v>3211.109488</v>
          </cell>
        </row>
        <row r="102">
          <cell r="A102">
            <v>25294</v>
          </cell>
          <cell r="AK102">
            <v>314893.1</v>
          </cell>
          <cell r="AM102">
            <v>3993.6307060000004</v>
          </cell>
        </row>
        <row r="103">
          <cell r="A103">
            <v>25385</v>
          </cell>
          <cell r="AK103">
            <v>322848.1</v>
          </cell>
          <cell r="AM103">
            <v>892.826548</v>
          </cell>
        </row>
        <row r="104">
          <cell r="A104">
            <v>25477</v>
          </cell>
          <cell r="AK104">
            <v>329383.1</v>
          </cell>
          <cell r="AM104">
            <v>5926.442000999999</v>
          </cell>
        </row>
        <row r="105">
          <cell r="A105">
            <v>25569</v>
          </cell>
          <cell r="AK105">
            <v>333362.1</v>
          </cell>
          <cell r="AM105">
            <v>1754.9156399999993</v>
          </cell>
        </row>
        <row r="106">
          <cell r="A106">
            <v>25659</v>
          </cell>
          <cell r="AK106">
            <v>337514.1</v>
          </cell>
          <cell r="AM106">
            <v>1735.7539840000004</v>
          </cell>
        </row>
        <row r="107">
          <cell r="A107">
            <v>25750</v>
          </cell>
          <cell r="AK107">
            <v>341363.1</v>
          </cell>
          <cell r="AM107">
            <v>-3429.262358</v>
          </cell>
        </row>
        <row r="108">
          <cell r="A108">
            <v>25842</v>
          </cell>
          <cell r="AK108">
            <v>345333.1</v>
          </cell>
          <cell r="AM108">
            <v>13344.683044</v>
          </cell>
        </row>
        <row r="109">
          <cell r="A109">
            <v>25934</v>
          </cell>
          <cell r="AK109">
            <v>349957.1</v>
          </cell>
          <cell r="AM109">
            <v>12287.962046</v>
          </cell>
        </row>
        <row r="110">
          <cell r="A110">
            <v>26024</v>
          </cell>
          <cell r="AK110">
            <v>357551.1</v>
          </cell>
          <cell r="AM110">
            <v>12513.995735</v>
          </cell>
        </row>
        <row r="111">
          <cell r="A111">
            <v>26115</v>
          </cell>
          <cell r="AK111">
            <v>367011.1</v>
          </cell>
          <cell r="AM111">
            <v>962.2555239999997</v>
          </cell>
        </row>
        <row r="112">
          <cell r="A112">
            <v>26207</v>
          </cell>
          <cell r="AK112">
            <v>375205.1</v>
          </cell>
          <cell r="AM112">
            <v>2163.6546909999997</v>
          </cell>
        </row>
        <row r="113">
          <cell r="A113">
            <v>26299</v>
          </cell>
          <cell r="AK113">
            <v>383795.1</v>
          </cell>
          <cell r="AM113">
            <v>9574.422125000001</v>
          </cell>
        </row>
        <row r="114">
          <cell r="A114">
            <v>26390</v>
          </cell>
          <cell r="AK114">
            <v>390566.1</v>
          </cell>
          <cell r="AM114">
            <v>9120.768030000001</v>
          </cell>
        </row>
        <row r="115">
          <cell r="A115">
            <v>26481</v>
          </cell>
          <cell r="AK115">
            <v>401176.1</v>
          </cell>
          <cell r="AM115">
            <v>3366.3822100999996</v>
          </cell>
        </row>
        <row r="116">
          <cell r="A116">
            <v>26573</v>
          </cell>
          <cell r="AK116">
            <v>415970.1</v>
          </cell>
          <cell r="AM116">
            <v>8224.864263</v>
          </cell>
        </row>
        <row r="117">
          <cell r="A117">
            <v>26665</v>
          </cell>
          <cell r="AK117">
            <v>430804.1</v>
          </cell>
          <cell r="AM117">
            <v>15850.050940000001</v>
          </cell>
        </row>
        <row r="118">
          <cell r="A118">
            <v>26755</v>
          </cell>
          <cell r="AK118">
            <v>447563.1</v>
          </cell>
          <cell r="AM118">
            <v>1166.6888709999994</v>
          </cell>
        </row>
        <row r="119">
          <cell r="A119">
            <v>26846</v>
          </cell>
          <cell r="AK119">
            <v>462967.1</v>
          </cell>
          <cell r="AM119">
            <v>4108.835556</v>
          </cell>
        </row>
        <row r="120">
          <cell r="A120">
            <v>26938</v>
          </cell>
          <cell r="AK120">
            <v>478483.1</v>
          </cell>
          <cell r="AM120">
            <v>13277.596878</v>
          </cell>
        </row>
        <row r="121">
          <cell r="A121">
            <v>27030</v>
          </cell>
          <cell r="AK121">
            <v>489796.1</v>
          </cell>
          <cell r="AM121">
            <v>-4376.072389000001</v>
          </cell>
        </row>
        <row r="122">
          <cell r="A122">
            <v>27120</v>
          </cell>
          <cell r="AK122">
            <v>505897.1</v>
          </cell>
          <cell r="AM122">
            <v>7465.799451</v>
          </cell>
        </row>
        <row r="123">
          <cell r="A123">
            <v>27211</v>
          </cell>
          <cell r="AK123">
            <v>522403.1</v>
          </cell>
          <cell r="AM123">
            <v>-7366.845581</v>
          </cell>
        </row>
        <row r="124">
          <cell r="A124">
            <v>27303</v>
          </cell>
          <cell r="AK124">
            <v>523559.1</v>
          </cell>
          <cell r="AM124">
            <v>-8950.297063</v>
          </cell>
        </row>
        <row r="125">
          <cell r="A125">
            <v>27395</v>
          </cell>
          <cell r="AK125">
            <v>541438.1</v>
          </cell>
          <cell r="AM125">
            <v>14238.675372000002</v>
          </cell>
        </row>
        <row r="126">
          <cell r="A126">
            <v>27485</v>
          </cell>
          <cell r="AK126">
            <v>564960.1</v>
          </cell>
          <cell r="AM126">
            <v>33219.8464</v>
          </cell>
        </row>
        <row r="127">
          <cell r="A127">
            <v>27576</v>
          </cell>
          <cell r="AK127">
            <v>598845.1</v>
          </cell>
          <cell r="AM127">
            <v>21867.09269</v>
          </cell>
        </row>
        <row r="128">
          <cell r="A128">
            <v>27668</v>
          </cell>
          <cell r="AK128">
            <v>590429.1</v>
          </cell>
          <cell r="AM128">
            <v>638.8943800000006</v>
          </cell>
        </row>
        <row r="129">
          <cell r="A129">
            <v>27760</v>
          </cell>
          <cell r="AK129">
            <v>644321.1</v>
          </cell>
          <cell r="AM129">
            <v>23610.410451</v>
          </cell>
        </row>
        <row r="130">
          <cell r="A130">
            <v>27851</v>
          </cell>
          <cell r="AK130">
            <v>667538.1</v>
          </cell>
          <cell r="AM130">
            <v>16942.334175000004</v>
          </cell>
        </row>
        <row r="131">
          <cell r="A131">
            <v>27942</v>
          </cell>
          <cell r="AK131">
            <v>693588.1</v>
          </cell>
          <cell r="AM131">
            <v>11649.65244</v>
          </cell>
        </row>
        <row r="132">
          <cell r="A132">
            <v>28034</v>
          </cell>
          <cell r="AK132">
            <v>677286.1</v>
          </cell>
          <cell r="AM132">
            <v>4005.1978409999997</v>
          </cell>
        </row>
        <row r="133">
          <cell r="A133">
            <v>28126</v>
          </cell>
          <cell r="AK133">
            <v>712957.1</v>
          </cell>
          <cell r="AM133">
            <v>11356.973527</v>
          </cell>
        </row>
        <row r="134">
          <cell r="A134">
            <v>28216</v>
          </cell>
          <cell r="AK134">
            <v>730673.1</v>
          </cell>
          <cell r="AM134">
            <v>1662.290924</v>
          </cell>
        </row>
        <row r="135">
          <cell r="A135">
            <v>28307</v>
          </cell>
          <cell r="AK135">
            <v>764170.1</v>
          </cell>
          <cell r="AM135">
            <v>12560.559709</v>
          </cell>
        </row>
        <row r="136">
          <cell r="A136">
            <v>28399</v>
          </cell>
          <cell r="AK136">
            <v>779907.1</v>
          </cell>
          <cell r="AM136">
            <v>-1178.3432819999998</v>
          </cell>
        </row>
        <row r="137">
          <cell r="A137">
            <v>28491</v>
          </cell>
          <cell r="AK137">
            <v>826392.1</v>
          </cell>
          <cell r="AM137">
            <v>5074.748041999999</v>
          </cell>
        </row>
        <row r="138">
          <cell r="A138">
            <v>28581</v>
          </cell>
          <cell r="AK138">
            <v>859146.1</v>
          </cell>
          <cell r="AM138">
            <v>19772.531909</v>
          </cell>
        </row>
        <row r="139">
          <cell r="A139">
            <v>28672</v>
          </cell>
          <cell r="AK139">
            <v>901284.1</v>
          </cell>
          <cell r="AM139">
            <v>26824.736842</v>
          </cell>
        </row>
        <row r="140">
          <cell r="A140">
            <v>28764</v>
          </cell>
          <cell r="AK140">
            <v>938822.1</v>
          </cell>
          <cell r="AM140">
            <v>25841.632905</v>
          </cell>
        </row>
        <row r="141">
          <cell r="A141">
            <v>28856</v>
          </cell>
          <cell r="AK141">
            <v>1011659.1</v>
          </cell>
          <cell r="AM141">
            <v>16515.72087</v>
          </cell>
        </row>
        <row r="142">
          <cell r="A142">
            <v>28946</v>
          </cell>
          <cell r="AK142">
            <v>1054106.1</v>
          </cell>
          <cell r="AM142">
            <v>25850.889574999997</v>
          </cell>
        </row>
        <row r="143">
          <cell r="A143">
            <v>29037</v>
          </cell>
          <cell r="AK143">
            <v>1129306.1</v>
          </cell>
          <cell r="AM143">
            <v>26779.785313</v>
          </cell>
        </row>
        <row r="144">
          <cell r="A144">
            <v>29129</v>
          </cell>
          <cell r="AK144">
            <v>1162919.1</v>
          </cell>
          <cell r="AM144">
            <v>32480.396515</v>
          </cell>
        </row>
        <row r="145">
          <cell r="A145">
            <v>29221</v>
          </cell>
          <cell r="AK145">
            <v>1233285.1</v>
          </cell>
          <cell r="AM145">
            <v>39651.65623000001</v>
          </cell>
        </row>
        <row r="146">
          <cell r="A146">
            <v>29312</v>
          </cell>
          <cell r="AK146">
            <v>1255787.1</v>
          </cell>
          <cell r="AM146">
            <v>1996.3006600000008</v>
          </cell>
        </row>
        <row r="147">
          <cell r="A147">
            <v>29403</v>
          </cell>
          <cell r="AK147">
            <v>1333512.1</v>
          </cell>
          <cell r="AM147">
            <v>74502.34096</v>
          </cell>
        </row>
        <row r="148">
          <cell r="A148">
            <v>29495</v>
          </cell>
          <cell r="AK148">
            <v>1353959.1</v>
          </cell>
          <cell r="AM148">
            <v>56582.56267</v>
          </cell>
        </row>
        <row r="149">
          <cell r="A149">
            <v>29587</v>
          </cell>
          <cell r="AK149">
            <v>1507949.1</v>
          </cell>
          <cell r="AM149">
            <v>41166.934098000005</v>
          </cell>
        </row>
        <row r="150">
          <cell r="A150">
            <v>29677</v>
          </cell>
          <cell r="AK150">
            <v>1525940.1</v>
          </cell>
          <cell r="AM150">
            <v>39975.016624</v>
          </cell>
        </row>
        <row r="151">
          <cell r="A151">
            <v>29768</v>
          </cell>
          <cell r="AK151">
            <v>1580072.1</v>
          </cell>
          <cell r="AM151">
            <v>19694.238038</v>
          </cell>
        </row>
        <row r="152">
          <cell r="A152">
            <v>29860</v>
          </cell>
          <cell r="AK152">
            <v>1562689.1</v>
          </cell>
          <cell r="AM152">
            <v>12212.493070000002</v>
          </cell>
        </row>
        <row r="153">
          <cell r="A153">
            <v>29952</v>
          </cell>
          <cell r="AK153">
            <v>1606269.1</v>
          </cell>
          <cell r="AM153">
            <v>26132.868529</v>
          </cell>
        </row>
        <row r="154">
          <cell r="A154">
            <v>30042</v>
          </cell>
          <cell r="AK154">
            <v>1613207.1</v>
          </cell>
          <cell r="AM154">
            <v>25071.062021</v>
          </cell>
        </row>
        <row r="155">
          <cell r="A155">
            <v>30133</v>
          </cell>
          <cell r="AK155">
            <v>1664075.1</v>
          </cell>
          <cell r="AM155">
            <v>6823.012420000001</v>
          </cell>
        </row>
        <row r="156">
          <cell r="A156">
            <v>30225</v>
          </cell>
          <cell r="AK156">
            <v>1643998.1</v>
          </cell>
          <cell r="AM156">
            <v>72456.29874</v>
          </cell>
        </row>
        <row r="157">
          <cell r="A157">
            <v>30317</v>
          </cell>
          <cell r="AK157">
            <v>1697555.1</v>
          </cell>
          <cell r="AM157">
            <v>43034.30846</v>
          </cell>
        </row>
        <row r="158">
          <cell r="A158">
            <v>30407</v>
          </cell>
          <cell r="AK158">
            <v>1738413.1</v>
          </cell>
          <cell r="AM158">
            <v>46516.15681</v>
          </cell>
        </row>
        <row r="159">
          <cell r="A159">
            <v>30498</v>
          </cell>
          <cell r="AK159">
            <v>1785731.1</v>
          </cell>
          <cell r="AM159">
            <v>38751.01801</v>
          </cell>
        </row>
        <row r="160">
          <cell r="A160">
            <v>30590</v>
          </cell>
          <cell r="AK160">
            <v>1799522.1</v>
          </cell>
          <cell r="AM160">
            <v>26124.206</v>
          </cell>
        </row>
        <row r="161">
          <cell r="A161">
            <v>30682</v>
          </cell>
          <cell r="AK161">
            <v>1922675.1</v>
          </cell>
          <cell r="AM161">
            <v>27290.586932000002</v>
          </cell>
        </row>
        <row r="162">
          <cell r="A162">
            <v>30773</v>
          </cell>
          <cell r="AK162">
            <v>2008960.1</v>
          </cell>
          <cell r="AM162">
            <v>19720.66336</v>
          </cell>
        </row>
        <row r="163">
          <cell r="A163">
            <v>30864</v>
          </cell>
          <cell r="AK163">
            <v>2094436.1</v>
          </cell>
          <cell r="AM163">
            <v>18394.45605</v>
          </cell>
        </row>
        <row r="164">
          <cell r="A164">
            <v>30956</v>
          </cell>
          <cell r="AK164">
            <v>2067168.1</v>
          </cell>
          <cell r="AM164">
            <v>43277.05729</v>
          </cell>
        </row>
        <row r="165">
          <cell r="A165">
            <v>31048</v>
          </cell>
          <cell r="AK165">
            <v>2185058.1</v>
          </cell>
          <cell r="AM165">
            <v>32276.045830000003</v>
          </cell>
        </row>
        <row r="166">
          <cell r="A166">
            <v>31138</v>
          </cell>
          <cell r="AK166">
            <v>2255239.1</v>
          </cell>
          <cell r="AM166">
            <v>34539.952699999994</v>
          </cell>
        </row>
        <row r="167">
          <cell r="A167">
            <v>31229</v>
          </cell>
          <cell r="AK167">
            <v>2348268.1</v>
          </cell>
          <cell r="AM167">
            <v>37437.22578</v>
          </cell>
        </row>
        <row r="168">
          <cell r="A168">
            <v>31321</v>
          </cell>
          <cell r="AK168">
            <v>2398480.1</v>
          </cell>
          <cell r="AM168">
            <v>17672.10715</v>
          </cell>
        </row>
        <row r="169">
          <cell r="A169">
            <v>31413</v>
          </cell>
          <cell r="AK169">
            <v>2385934.1</v>
          </cell>
          <cell r="AM169">
            <v>44473.29661</v>
          </cell>
        </row>
        <row r="170">
          <cell r="A170">
            <v>31503</v>
          </cell>
          <cell r="AK170">
            <v>2426483.1</v>
          </cell>
          <cell r="AM170">
            <v>48465.32062</v>
          </cell>
        </row>
        <row r="171">
          <cell r="A171">
            <v>31594</v>
          </cell>
          <cell r="AK171">
            <v>2534845.1</v>
          </cell>
          <cell r="AM171">
            <v>21567.27454</v>
          </cell>
        </row>
        <row r="172">
          <cell r="A172">
            <v>31686</v>
          </cell>
          <cell r="AK172">
            <v>2481825.1</v>
          </cell>
          <cell r="AM172">
            <v>17980.41424</v>
          </cell>
        </row>
        <row r="173">
          <cell r="A173">
            <v>31778</v>
          </cell>
          <cell r="AK173">
            <v>2562177.1</v>
          </cell>
          <cell r="AM173">
            <v>42736.145449999996</v>
          </cell>
        </row>
        <row r="174">
          <cell r="A174">
            <v>31868</v>
          </cell>
          <cell r="AK174">
            <v>2609640.1</v>
          </cell>
          <cell r="AM174">
            <v>38885.034230000005</v>
          </cell>
        </row>
        <row r="175">
          <cell r="A175">
            <v>31959</v>
          </cell>
          <cell r="AK175">
            <v>2642522.1</v>
          </cell>
          <cell r="AM175">
            <v>36086.63166</v>
          </cell>
        </row>
        <row r="176">
          <cell r="A176">
            <v>32051</v>
          </cell>
          <cell r="AK176">
            <v>2691271.1</v>
          </cell>
          <cell r="AM176">
            <v>5772.578949999997</v>
          </cell>
        </row>
        <row r="177">
          <cell r="A177">
            <v>32143</v>
          </cell>
          <cell r="AK177">
            <v>2772289.1</v>
          </cell>
          <cell r="AM177">
            <v>6927.516960000003</v>
          </cell>
        </row>
        <row r="178">
          <cell r="A178">
            <v>32234</v>
          </cell>
          <cell r="AK178">
            <v>2843391.1</v>
          </cell>
          <cell r="AM178">
            <v>35739.40434</v>
          </cell>
        </row>
        <row r="179">
          <cell r="A179">
            <v>32325</v>
          </cell>
          <cell r="AK179">
            <v>2901073.1</v>
          </cell>
          <cell r="AM179">
            <v>34234.17739</v>
          </cell>
        </row>
        <row r="180">
          <cell r="A180">
            <v>32417</v>
          </cell>
          <cell r="AK180">
            <v>3056041.1</v>
          </cell>
          <cell r="AM180">
            <v>37010.81075</v>
          </cell>
        </row>
        <row r="181">
          <cell r="A181">
            <v>32509</v>
          </cell>
          <cell r="AK181">
            <v>3262229.1</v>
          </cell>
          <cell r="AM181">
            <v>37329.31347</v>
          </cell>
        </row>
        <row r="182">
          <cell r="A182">
            <v>32599</v>
          </cell>
          <cell r="AK182">
            <v>3300421.1</v>
          </cell>
          <cell r="AM182">
            <v>38192.340370000005</v>
          </cell>
        </row>
        <row r="183">
          <cell r="A183">
            <v>32690</v>
          </cell>
          <cell r="AK183">
            <v>3359589.1</v>
          </cell>
          <cell r="AM183">
            <v>40296.658800000005</v>
          </cell>
        </row>
        <row r="184">
          <cell r="A184">
            <v>32782</v>
          </cell>
          <cell r="AK184">
            <v>3381374.1</v>
          </cell>
          <cell r="AM184">
            <v>33735.75221</v>
          </cell>
        </row>
        <row r="185">
          <cell r="A185">
            <v>32874</v>
          </cell>
          <cell r="AK185">
            <v>3373024.1</v>
          </cell>
          <cell r="AM185">
            <v>28156.38076</v>
          </cell>
        </row>
        <row r="186">
          <cell r="A186">
            <v>32964</v>
          </cell>
          <cell r="AK186">
            <v>3412172.1</v>
          </cell>
          <cell r="AM186">
            <v>29412.750787999998</v>
          </cell>
        </row>
        <row r="187">
          <cell r="A187">
            <v>33055</v>
          </cell>
          <cell r="AK187">
            <v>3495341.1</v>
          </cell>
          <cell r="AM187">
            <v>34270.53855</v>
          </cell>
        </row>
        <row r="188">
          <cell r="A188">
            <v>33147</v>
          </cell>
          <cell r="AK188">
            <v>3484104.1</v>
          </cell>
          <cell r="AM188">
            <v>14381.773839999998</v>
          </cell>
        </row>
        <row r="189">
          <cell r="A189">
            <v>33239</v>
          </cell>
          <cell r="AK189">
            <v>3519962.1</v>
          </cell>
          <cell r="AM189">
            <v>28265.21957</v>
          </cell>
        </row>
        <row r="190">
          <cell r="A190">
            <v>33329</v>
          </cell>
          <cell r="AK190">
            <v>3551997.1</v>
          </cell>
          <cell r="AM190">
            <v>37920.20472</v>
          </cell>
        </row>
        <row r="191">
          <cell r="A191">
            <v>33420</v>
          </cell>
          <cell r="AK191">
            <v>3666339.1</v>
          </cell>
          <cell r="AM191">
            <v>21061.28123</v>
          </cell>
        </row>
        <row r="192">
          <cell r="A192">
            <v>33512</v>
          </cell>
          <cell r="AK192">
            <v>3646899.1</v>
          </cell>
          <cell r="AM192">
            <v>19975.84154</v>
          </cell>
        </row>
        <row r="193">
          <cell r="A193">
            <v>33604</v>
          </cell>
          <cell r="AK193">
            <v>3754984.1</v>
          </cell>
          <cell r="AM193">
            <v>25587.15305</v>
          </cell>
        </row>
        <row r="194">
          <cell r="A194">
            <v>33695</v>
          </cell>
          <cell r="AK194">
            <v>3806448.1</v>
          </cell>
          <cell r="AM194">
            <v>13105.62553</v>
          </cell>
        </row>
        <row r="195">
          <cell r="A195">
            <v>33786</v>
          </cell>
          <cell r="AK195">
            <v>3837403.1</v>
          </cell>
          <cell r="AM195">
            <v>18855.5118</v>
          </cell>
        </row>
        <row r="196">
          <cell r="A196">
            <v>33878</v>
          </cell>
          <cell r="AK196">
            <v>3819375.1</v>
          </cell>
          <cell r="AM196">
            <v>14590.028652</v>
          </cell>
        </row>
        <row r="197">
          <cell r="A197">
            <v>33970</v>
          </cell>
          <cell r="AK197">
            <v>3919581.1</v>
          </cell>
          <cell r="AM197">
            <v>21817.83992</v>
          </cell>
        </row>
        <row r="198">
          <cell r="A198">
            <v>34060</v>
          </cell>
          <cell r="AK198">
            <v>3993665.1</v>
          </cell>
          <cell r="AM198">
            <v>17791.12614</v>
          </cell>
        </row>
        <row r="199">
          <cell r="A199">
            <v>34151</v>
          </cell>
          <cell r="AK199">
            <v>4069634.1</v>
          </cell>
          <cell r="AM199">
            <v>17920.78655</v>
          </cell>
        </row>
        <row r="200">
          <cell r="A200">
            <v>34243</v>
          </cell>
          <cell r="AK200">
            <v>4073227.1</v>
          </cell>
          <cell r="AM200">
            <v>21741.250750000003</v>
          </cell>
        </row>
        <row r="201">
          <cell r="A201">
            <v>34335</v>
          </cell>
          <cell r="AK201">
            <v>4115153.1</v>
          </cell>
          <cell r="AM201">
            <v>23466.924499999997</v>
          </cell>
        </row>
        <row r="202">
          <cell r="A202">
            <v>34425</v>
          </cell>
          <cell r="AK202">
            <v>4175728.1</v>
          </cell>
          <cell r="AM202">
            <v>14889.3128</v>
          </cell>
        </row>
        <row r="203">
          <cell r="A203">
            <v>34516</v>
          </cell>
          <cell r="AK203">
            <v>4209394.1</v>
          </cell>
          <cell r="AM203">
            <v>29086.901670000003</v>
          </cell>
        </row>
        <row r="204">
          <cell r="A204">
            <v>34608</v>
          </cell>
          <cell r="AK204">
            <v>4294753.1</v>
          </cell>
          <cell r="AM204">
            <v>34049.84825</v>
          </cell>
        </row>
        <row r="205">
          <cell r="A205">
            <v>34700</v>
          </cell>
          <cell r="AK205">
            <v>4281472.1</v>
          </cell>
          <cell r="AM205">
            <v>29080.530529999996</v>
          </cell>
        </row>
        <row r="206">
          <cell r="A206">
            <v>34790</v>
          </cell>
          <cell r="AK206">
            <v>4389912.1</v>
          </cell>
          <cell r="AM206">
            <v>44572.535599999996</v>
          </cell>
        </row>
        <row r="207">
          <cell r="A207">
            <v>34881</v>
          </cell>
          <cell r="AK207">
            <v>4473725.1</v>
          </cell>
          <cell r="AM207">
            <v>46512.8822</v>
          </cell>
        </row>
        <row r="208">
          <cell r="A208">
            <v>34973</v>
          </cell>
          <cell r="AK208">
            <v>4585771.1</v>
          </cell>
          <cell r="AM208">
            <v>37847.97154</v>
          </cell>
        </row>
        <row r="209">
          <cell r="A209">
            <v>35065</v>
          </cell>
          <cell r="AK209">
            <v>4664008.1</v>
          </cell>
          <cell r="AM209">
            <v>40607.45233</v>
          </cell>
        </row>
        <row r="210">
          <cell r="A210">
            <v>35156</v>
          </cell>
          <cell r="AK210">
            <v>4765645.1</v>
          </cell>
          <cell r="AM210">
            <v>41247.427240000005</v>
          </cell>
        </row>
        <row r="211">
          <cell r="A211">
            <v>35247</v>
          </cell>
          <cell r="AK211">
            <v>4932302.1</v>
          </cell>
          <cell r="AM211">
            <v>28430.122326</v>
          </cell>
        </row>
        <row r="212">
          <cell r="A212">
            <v>35339</v>
          </cell>
          <cell r="AK212">
            <v>4991144.1</v>
          </cell>
          <cell r="AM212">
            <v>54989.408859999996</v>
          </cell>
        </row>
        <row r="213">
          <cell r="A213">
            <v>35431</v>
          </cell>
          <cell r="AK213">
            <v>5046104.1</v>
          </cell>
          <cell r="AM213">
            <v>56916.59781000001</v>
          </cell>
        </row>
        <row r="214">
          <cell r="A214">
            <v>35521</v>
          </cell>
          <cell r="AK214">
            <v>5106894.1</v>
          </cell>
          <cell r="AM214">
            <v>29780.35438</v>
          </cell>
        </row>
        <row r="215">
          <cell r="A215">
            <v>35612</v>
          </cell>
          <cell r="AK215">
            <v>5195533.1</v>
          </cell>
          <cell r="AM215">
            <v>95298.42781</v>
          </cell>
        </row>
        <row r="216">
          <cell r="A216">
            <v>35704</v>
          </cell>
          <cell r="AK216">
            <v>5113207.1</v>
          </cell>
          <cell r="AM216">
            <v>37477.88059</v>
          </cell>
        </row>
        <row r="217">
          <cell r="A217">
            <v>35796</v>
          </cell>
          <cell r="AK217">
            <v>5175955.1</v>
          </cell>
          <cell r="AM217">
            <v>34022.19958</v>
          </cell>
        </row>
        <row r="218">
          <cell r="A218">
            <v>35886</v>
          </cell>
          <cell r="AK218">
            <v>5253202.1</v>
          </cell>
          <cell r="AM218">
            <v>78190.65139</v>
          </cell>
        </row>
        <row r="219">
          <cell r="A219">
            <v>35977</v>
          </cell>
          <cell r="AK219">
            <v>5398781.1</v>
          </cell>
          <cell r="AM219">
            <v>41705.552560000004</v>
          </cell>
        </row>
        <row r="220">
          <cell r="A220">
            <v>36069</v>
          </cell>
          <cell r="AK220">
            <v>5405199.1</v>
          </cell>
          <cell r="AM220">
            <v>-6038.279829999996</v>
          </cell>
        </row>
        <row r="221">
          <cell r="A221">
            <v>36161</v>
          </cell>
          <cell r="AK221">
            <v>5468054.1</v>
          </cell>
          <cell r="AM221">
            <v>108085.43433</v>
          </cell>
        </row>
        <row r="222">
          <cell r="A222">
            <v>36251</v>
          </cell>
          <cell r="AK222">
            <v>5566423.1</v>
          </cell>
          <cell r="AM222">
            <v>52751.081470000005</v>
          </cell>
        </row>
        <row r="223">
          <cell r="A223">
            <v>36342</v>
          </cell>
          <cell r="AK223">
            <v>5675378.1</v>
          </cell>
          <cell r="AM223">
            <v>10170.107</v>
          </cell>
        </row>
      </sheetData>
      <sheetData sheetId="6">
        <row r="9">
          <cell r="AJ9">
            <v>71900.44609308</v>
          </cell>
          <cell r="AM9">
            <v>450.44609307999997</v>
          </cell>
        </row>
        <row r="10">
          <cell r="AJ10">
            <v>72150.60954808</v>
          </cell>
          <cell r="AM10">
            <v>450.6095480799999</v>
          </cell>
        </row>
        <row r="11">
          <cell r="AJ11">
            <v>72394.46599308</v>
          </cell>
          <cell r="AM11">
            <v>444.46599308</v>
          </cell>
        </row>
        <row r="12">
          <cell r="AJ12">
            <v>72645.31260507999</v>
          </cell>
          <cell r="AM12">
            <v>445.31260507999997</v>
          </cell>
        </row>
        <row r="13">
          <cell r="AJ13">
            <v>81453.93083785</v>
          </cell>
          <cell r="AM13">
            <v>453.93083784999993</v>
          </cell>
        </row>
        <row r="14">
          <cell r="AJ14">
            <v>82154.42390862</v>
          </cell>
          <cell r="AM14">
            <v>454.42390861999996</v>
          </cell>
        </row>
        <row r="15">
          <cell r="AJ15">
            <v>82873.28711812</v>
          </cell>
          <cell r="AM15">
            <v>473.28711811999995</v>
          </cell>
        </row>
        <row r="16">
          <cell r="AJ16">
            <v>83591.14458751</v>
          </cell>
          <cell r="AM16">
            <v>491.14458751</v>
          </cell>
        </row>
        <row r="17">
          <cell r="AJ17">
            <v>88897.58254872</v>
          </cell>
          <cell r="AM17">
            <v>522.58254872</v>
          </cell>
        </row>
        <row r="18">
          <cell r="AJ18">
            <v>89968.59330529999</v>
          </cell>
          <cell r="AM18">
            <v>518.5933053</v>
          </cell>
        </row>
        <row r="19">
          <cell r="AJ19">
            <v>91041.1352628</v>
          </cell>
          <cell r="AM19">
            <v>516.1352628</v>
          </cell>
        </row>
        <row r="20">
          <cell r="AJ20">
            <v>92020.92381929999</v>
          </cell>
          <cell r="AM20">
            <v>420.9238193</v>
          </cell>
        </row>
        <row r="21">
          <cell r="AJ21">
            <v>91847.29106290001</v>
          </cell>
          <cell r="AM21">
            <v>522.2910629</v>
          </cell>
        </row>
        <row r="22">
          <cell r="AJ22">
            <v>92567.46040489999</v>
          </cell>
          <cell r="AM22">
            <v>517.4604049</v>
          </cell>
        </row>
        <row r="23">
          <cell r="AJ23">
            <v>93281.78445159999</v>
          </cell>
          <cell r="AM23">
            <v>506.78445159999995</v>
          </cell>
        </row>
        <row r="24">
          <cell r="AJ24">
            <v>94009.19335819999</v>
          </cell>
          <cell r="AM24">
            <v>509.19335820000003</v>
          </cell>
        </row>
        <row r="25">
          <cell r="AJ25">
            <v>100733.0606618</v>
          </cell>
          <cell r="AM25">
            <v>533.0606618</v>
          </cell>
        </row>
        <row r="26">
          <cell r="AJ26">
            <v>101130.1817517</v>
          </cell>
          <cell r="AM26">
            <v>530.1817517</v>
          </cell>
        </row>
        <row r="27">
          <cell r="AJ27">
            <v>101530.0177466</v>
          </cell>
          <cell r="AM27">
            <v>530.0177466</v>
          </cell>
        </row>
        <row r="28">
          <cell r="AJ28">
            <v>101941.97622099999</v>
          </cell>
          <cell r="AM28">
            <v>541.976221</v>
          </cell>
        </row>
        <row r="29">
          <cell r="AJ29">
            <v>107888.22456804</v>
          </cell>
          <cell r="AM29">
            <v>563.22456804</v>
          </cell>
        </row>
        <row r="30">
          <cell r="AJ30">
            <v>108718.97422955</v>
          </cell>
          <cell r="AM30">
            <v>568.97422955</v>
          </cell>
        </row>
        <row r="31">
          <cell r="AJ31">
            <v>109547.11683298</v>
          </cell>
          <cell r="AM31">
            <v>572.11683298</v>
          </cell>
        </row>
        <row r="32">
          <cell r="AJ32">
            <v>110382.79919876001</v>
          </cell>
          <cell r="AM32">
            <v>582.79919876</v>
          </cell>
        </row>
        <row r="33">
          <cell r="AJ33">
            <v>109632.30095186</v>
          </cell>
          <cell r="AM33">
            <v>588.30095186</v>
          </cell>
        </row>
        <row r="34">
          <cell r="AJ34">
            <v>108806.29835345</v>
          </cell>
          <cell r="AM34">
            <v>573.29835345</v>
          </cell>
        </row>
        <row r="35">
          <cell r="AJ35">
            <v>113342.7464965</v>
          </cell>
          <cell r="AM35">
            <v>598.7464965</v>
          </cell>
        </row>
        <row r="36">
          <cell r="AJ36">
            <v>118347.4276879</v>
          </cell>
          <cell r="AM36">
            <v>632.4276879</v>
          </cell>
        </row>
        <row r="37">
          <cell r="AJ37">
            <v>117666.7764868</v>
          </cell>
          <cell r="AM37">
            <v>649.7764867999999</v>
          </cell>
        </row>
        <row r="38">
          <cell r="AJ38">
            <v>118855.27331057</v>
          </cell>
          <cell r="AM38">
            <v>679.2733105699999</v>
          </cell>
        </row>
        <row r="39">
          <cell r="AJ39">
            <v>120861.2784941</v>
          </cell>
          <cell r="AM39">
            <v>675.2784941</v>
          </cell>
        </row>
        <row r="40">
          <cell r="AJ40">
            <v>122342.5744611</v>
          </cell>
          <cell r="AM40">
            <v>656.5744611000001</v>
          </cell>
        </row>
        <row r="41">
          <cell r="AJ41">
            <v>120448.2206749</v>
          </cell>
          <cell r="AM41">
            <v>636.2206749</v>
          </cell>
        </row>
        <row r="42">
          <cell r="AJ42">
            <v>120858.9654572</v>
          </cell>
          <cell r="AM42">
            <v>631.9654572</v>
          </cell>
        </row>
        <row r="43">
          <cell r="AJ43">
            <v>123504.7506796</v>
          </cell>
          <cell r="AM43">
            <v>613.7506795999999</v>
          </cell>
        </row>
        <row r="44">
          <cell r="AJ44">
            <v>128721.4163167</v>
          </cell>
          <cell r="AM44">
            <v>665.4163167</v>
          </cell>
        </row>
        <row r="45">
          <cell r="AJ45">
            <v>128809.9064317</v>
          </cell>
          <cell r="AM45">
            <v>670.9064317</v>
          </cell>
        </row>
        <row r="46">
          <cell r="AJ46">
            <v>132718.62696740002</v>
          </cell>
          <cell r="AM46">
            <v>726.6269674</v>
          </cell>
        </row>
        <row r="47">
          <cell r="AJ47">
            <v>138462.97698</v>
          </cell>
          <cell r="AM47">
            <v>772.9769799999999</v>
          </cell>
        </row>
        <row r="48">
          <cell r="AJ48">
            <v>147338.9446365</v>
          </cell>
          <cell r="AM48">
            <v>872.9446365</v>
          </cell>
        </row>
        <row r="49">
          <cell r="AJ49">
            <v>147453.16586850001</v>
          </cell>
          <cell r="AM49">
            <v>871.1658685</v>
          </cell>
        </row>
        <row r="50">
          <cell r="AJ50">
            <v>151970.44540959</v>
          </cell>
          <cell r="AM50">
            <v>963.44540959</v>
          </cell>
        </row>
        <row r="51">
          <cell r="AJ51">
            <v>155650.1312056</v>
          </cell>
          <cell r="AM51">
            <v>981.1312056</v>
          </cell>
        </row>
        <row r="52">
          <cell r="AJ52">
            <v>161536.35010490002</v>
          </cell>
          <cell r="AM52">
            <v>1111.3501049</v>
          </cell>
        </row>
        <row r="53">
          <cell r="AJ53">
            <v>162225.3963464</v>
          </cell>
          <cell r="AM53">
            <v>1086.3963464</v>
          </cell>
        </row>
        <row r="54">
          <cell r="AJ54">
            <v>165421.58218929998</v>
          </cell>
          <cell r="AM54">
            <v>1163.5821893</v>
          </cell>
        </row>
        <row r="55">
          <cell r="AJ55">
            <v>168314.5401189</v>
          </cell>
          <cell r="AM55">
            <v>1209.5401189000002</v>
          </cell>
        </row>
        <row r="56">
          <cell r="AJ56">
            <v>173422.8317252</v>
          </cell>
          <cell r="AM56">
            <v>1297.8317252000002</v>
          </cell>
        </row>
        <row r="57">
          <cell r="AJ57">
            <v>170598.6026753</v>
          </cell>
          <cell r="AM57">
            <v>1103.6026753</v>
          </cell>
        </row>
        <row r="58">
          <cell r="AJ58">
            <v>173036.7607417</v>
          </cell>
          <cell r="AM58">
            <v>1071.7607417000002</v>
          </cell>
        </row>
        <row r="59">
          <cell r="AJ59">
            <v>177855.9421509</v>
          </cell>
          <cell r="AM59">
            <v>1146.9421509</v>
          </cell>
        </row>
        <row r="60">
          <cell r="AJ60">
            <v>185756.5438167</v>
          </cell>
          <cell r="AM60">
            <v>1362.5438167</v>
          </cell>
        </row>
        <row r="61">
          <cell r="AJ61">
            <v>186505.8143387</v>
          </cell>
          <cell r="AM61">
            <v>1370.8143387</v>
          </cell>
        </row>
        <row r="62">
          <cell r="AJ62">
            <v>191524.3707299</v>
          </cell>
          <cell r="AM62">
            <v>1467.3707299</v>
          </cell>
        </row>
        <row r="63">
          <cell r="AJ63">
            <v>193068.3410021</v>
          </cell>
          <cell r="AM63">
            <v>1581.3410021000002</v>
          </cell>
        </row>
        <row r="64">
          <cell r="AJ64">
            <v>200438.54542450001</v>
          </cell>
          <cell r="AM64">
            <v>1797.5454245</v>
          </cell>
        </row>
        <row r="65">
          <cell r="AJ65">
            <v>201808.8715418</v>
          </cell>
          <cell r="AM65">
            <v>1739.8715418</v>
          </cell>
        </row>
        <row r="66">
          <cell r="AJ66">
            <v>205458.0661761</v>
          </cell>
          <cell r="AM66">
            <v>1708.0661761000001</v>
          </cell>
        </row>
        <row r="67">
          <cell r="AJ67">
            <v>207021.4354356</v>
          </cell>
          <cell r="AM67">
            <v>1627.4354356</v>
          </cell>
        </row>
        <row r="68">
          <cell r="AJ68">
            <v>212372.6876837</v>
          </cell>
          <cell r="AM68">
            <v>1717.6876837</v>
          </cell>
        </row>
        <row r="69">
          <cell r="AJ69">
            <v>210674.5445388</v>
          </cell>
          <cell r="AM69">
            <v>1624.5445387999998</v>
          </cell>
        </row>
        <row r="70">
          <cell r="AJ70">
            <v>214522.86036609998</v>
          </cell>
          <cell r="AM70">
            <v>1684.8603660999997</v>
          </cell>
        </row>
        <row r="71">
          <cell r="AJ71">
            <v>217034.23195420002</v>
          </cell>
          <cell r="AM71">
            <v>1703.2319542</v>
          </cell>
        </row>
        <row r="72">
          <cell r="AJ72">
            <v>225862.0243179</v>
          </cell>
          <cell r="AM72">
            <v>1896.0243179000001</v>
          </cell>
        </row>
        <row r="73">
          <cell r="AJ73">
            <v>225367.3380977</v>
          </cell>
          <cell r="AM73">
            <v>1796.3380977000002</v>
          </cell>
        </row>
        <row r="74">
          <cell r="AJ74">
            <v>229950.3600524</v>
          </cell>
          <cell r="AM74">
            <v>1950.3600523999999</v>
          </cell>
        </row>
        <row r="75">
          <cell r="AJ75">
            <v>234133.154828</v>
          </cell>
          <cell r="AM75">
            <v>1941.154828</v>
          </cell>
        </row>
        <row r="76">
          <cell r="AJ76">
            <v>240273.9859009</v>
          </cell>
          <cell r="AM76">
            <v>2121.9859009</v>
          </cell>
        </row>
        <row r="77">
          <cell r="AJ77">
            <v>241085.31570809998</v>
          </cell>
          <cell r="AM77">
            <v>1985.3157081</v>
          </cell>
        </row>
        <row r="78">
          <cell r="AJ78">
            <v>245933.2416777</v>
          </cell>
          <cell r="AM78">
            <v>2194.2416777</v>
          </cell>
        </row>
        <row r="79">
          <cell r="AJ79">
            <v>249566.5135918</v>
          </cell>
          <cell r="AM79">
            <v>2156.5135917999996</v>
          </cell>
        </row>
        <row r="80">
          <cell r="AJ80">
            <v>259708.286302</v>
          </cell>
          <cell r="AM80">
            <v>2444.286302</v>
          </cell>
        </row>
        <row r="81">
          <cell r="AJ81">
            <v>258089.48166679998</v>
          </cell>
          <cell r="AM81">
            <v>2268.4816668000003</v>
          </cell>
        </row>
        <row r="82">
          <cell r="AJ82">
            <v>264165.763139</v>
          </cell>
          <cell r="AM82">
            <v>2496.763139</v>
          </cell>
        </row>
        <row r="83">
          <cell r="AJ83">
            <v>269493.61769730004</v>
          </cell>
          <cell r="AM83">
            <v>2394.6176973</v>
          </cell>
        </row>
        <row r="84">
          <cell r="AJ84">
            <v>281889.12107600004</v>
          </cell>
          <cell r="AM84">
            <v>2748.121076</v>
          </cell>
        </row>
        <row r="85">
          <cell r="AJ85">
            <v>286315.50346649997</v>
          </cell>
          <cell r="AM85">
            <v>2628.5034665</v>
          </cell>
        </row>
        <row r="86">
          <cell r="AJ86">
            <v>294818.1432764</v>
          </cell>
          <cell r="AM86">
            <v>2921.1432764</v>
          </cell>
        </row>
        <row r="87">
          <cell r="AJ87">
            <v>301639.4023881</v>
          </cell>
          <cell r="AM87">
            <v>2811.4023881</v>
          </cell>
        </row>
        <row r="88">
          <cell r="AJ88">
            <v>315529.6064972</v>
          </cell>
          <cell r="AM88">
            <v>3268.6064971999995</v>
          </cell>
        </row>
        <row r="89">
          <cell r="AJ89">
            <v>319999.0322228</v>
          </cell>
          <cell r="AM89">
            <v>3257.0322228000005</v>
          </cell>
        </row>
        <row r="90">
          <cell r="AJ90">
            <v>331753.3426799</v>
          </cell>
          <cell r="AM90">
            <v>3725.3426799</v>
          </cell>
        </row>
        <row r="91">
          <cell r="AJ91">
            <v>339456.267122</v>
          </cell>
          <cell r="AM91">
            <v>3826.2671219999993</v>
          </cell>
        </row>
        <row r="92">
          <cell r="AJ92">
            <v>351332.77327</v>
          </cell>
          <cell r="AM92">
            <v>4235.77327</v>
          </cell>
        </row>
        <row r="93">
          <cell r="AJ93">
            <v>352943.795446</v>
          </cell>
          <cell r="AM93">
            <v>3907.7954459999996</v>
          </cell>
        </row>
        <row r="94">
          <cell r="AJ94">
            <v>361762.79277299996</v>
          </cell>
          <cell r="AM94">
            <v>4002.7927729999997</v>
          </cell>
        </row>
        <row r="95">
          <cell r="AJ95">
            <v>368378.96352</v>
          </cell>
          <cell r="AM95">
            <v>4042.9635200000002</v>
          </cell>
        </row>
        <row r="96">
          <cell r="AJ96">
            <v>383659.701519</v>
          </cell>
          <cell r="AM96">
            <v>4607.701519</v>
          </cell>
        </row>
        <row r="97">
          <cell r="AJ97">
            <v>388409.68145100004</v>
          </cell>
          <cell r="AM97">
            <v>4683.681451</v>
          </cell>
        </row>
        <row r="98">
          <cell r="AJ98">
            <v>402677.217404</v>
          </cell>
          <cell r="AM98">
            <v>5322.217404000001</v>
          </cell>
        </row>
        <row r="99">
          <cell r="AJ99">
            <v>414717.15322700003</v>
          </cell>
          <cell r="AM99">
            <v>5272.153227</v>
          </cell>
        </row>
        <row r="100">
          <cell r="AJ100">
            <v>433364.057284</v>
          </cell>
          <cell r="AM100">
            <v>5729.057284</v>
          </cell>
        </row>
        <row r="101">
          <cell r="AJ101">
            <v>441742.666114</v>
          </cell>
          <cell r="AM101">
            <v>6038.666114000001</v>
          </cell>
        </row>
        <row r="102">
          <cell r="AJ102">
            <v>459061.19215799996</v>
          </cell>
          <cell r="AM102">
            <v>6817.192158</v>
          </cell>
        </row>
        <row r="103">
          <cell r="AJ103">
            <v>472937.90163</v>
          </cell>
          <cell r="AM103">
            <v>7400.90163</v>
          </cell>
        </row>
        <row r="104">
          <cell r="AJ104">
            <v>491805.68103</v>
          </cell>
          <cell r="AM104">
            <v>7988.68103</v>
          </cell>
        </row>
        <row r="105">
          <cell r="AJ105">
            <v>500984.33925</v>
          </cell>
          <cell r="AM105">
            <v>8026.339250000001</v>
          </cell>
        </row>
        <row r="106">
          <cell r="AJ106">
            <v>516501.34667999996</v>
          </cell>
          <cell r="AM106">
            <v>8285.346679999999</v>
          </cell>
        </row>
        <row r="107">
          <cell r="AJ107">
            <v>523235.82933999994</v>
          </cell>
          <cell r="AM107">
            <v>8130.82934</v>
          </cell>
        </row>
        <row r="108">
          <cell r="AJ108">
            <v>535365.4201400001</v>
          </cell>
          <cell r="AM108">
            <v>7813.42014</v>
          </cell>
        </row>
        <row r="109">
          <cell r="AJ109">
            <v>539725.669209</v>
          </cell>
          <cell r="AM109">
            <v>6754.669209</v>
          </cell>
        </row>
        <row r="110">
          <cell r="AJ110">
            <v>551442.2681539999</v>
          </cell>
          <cell r="AM110">
            <v>7260.268153999999</v>
          </cell>
        </row>
        <row r="111">
          <cell r="AJ111">
            <v>561641.06115</v>
          </cell>
          <cell r="AM111">
            <v>7697.0611499999995</v>
          </cell>
        </row>
        <row r="112">
          <cell r="AJ112">
            <v>578027.0805629999</v>
          </cell>
          <cell r="AM112">
            <v>7625.080563</v>
          </cell>
        </row>
        <row r="113">
          <cell r="AJ113">
            <v>585111.682257</v>
          </cell>
          <cell r="AM113">
            <v>6908.6822569999995</v>
          </cell>
        </row>
        <row r="114">
          <cell r="AJ114">
            <v>600081.645503</v>
          </cell>
          <cell r="AM114">
            <v>7905.645503</v>
          </cell>
        </row>
        <row r="115">
          <cell r="AJ115">
            <v>614993.695844</v>
          </cell>
          <cell r="AM115">
            <v>8025.695844</v>
          </cell>
        </row>
        <row r="116">
          <cell r="AJ116">
            <v>643055.434649</v>
          </cell>
          <cell r="AM116">
            <v>8877.434649</v>
          </cell>
        </row>
        <row r="117">
          <cell r="AJ117">
            <v>661517.092484</v>
          </cell>
          <cell r="AM117">
            <v>9315.092483999999</v>
          </cell>
        </row>
        <row r="118">
          <cell r="AJ118">
            <v>696746.3622600001</v>
          </cell>
          <cell r="AM118">
            <v>11471.36226</v>
          </cell>
        </row>
        <row r="119">
          <cell r="AJ119">
            <v>728558.21239</v>
          </cell>
          <cell r="AM119">
            <v>13797.21239</v>
          </cell>
        </row>
        <row r="120">
          <cell r="AJ120">
            <v>769293.05681</v>
          </cell>
          <cell r="AM120">
            <v>14728.05681</v>
          </cell>
        </row>
        <row r="121">
          <cell r="AJ121">
            <v>784709.54055</v>
          </cell>
          <cell r="AM121">
            <v>13896.54055</v>
          </cell>
        </row>
        <row r="122">
          <cell r="AJ122">
            <v>819862.9603800001</v>
          </cell>
          <cell r="AM122">
            <v>17394.96038</v>
          </cell>
        </row>
        <row r="123">
          <cell r="AJ123">
            <v>844333.95947</v>
          </cell>
          <cell r="AM123">
            <v>18732.95947</v>
          </cell>
        </row>
        <row r="124">
          <cell r="AJ124">
            <v>865766.12439</v>
          </cell>
          <cell r="AM124">
            <v>17434.12439</v>
          </cell>
        </row>
        <row r="125">
          <cell r="AJ125">
            <v>870350.94781</v>
          </cell>
          <cell r="AM125">
            <v>14046.947810000001</v>
          </cell>
        </row>
        <row r="126">
          <cell r="AJ126">
            <v>888265.8850100001</v>
          </cell>
          <cell r="AM126">
            <v>13862.88501</v>
          </cell>
        </row>
        <row r="127">
          <cell r="AJ127">
            <v>910995.64191</v>
          </cell>
          <cell r="AM127">
            <v>14062.64191</v>
          </cell>
        </row>
        <row r="128">
          <cell r="AJ128">
            <v>923073.10518</v>
          </cell>
          <cell r="AM128">
            <v>14572.105179999999</v>
          </cell>
        </row>
        <row r="129">
          <cell r="AJ129">
            <v>943516.10195</v>
          </cell>
          <cell r="AM129">
            <v>13570.10195</v>
          </cell>
        </row>
        <row r="130">
          <cell r="AJ130">
            <v>971434.66643</v>
          </cell>
          <cell r="AM130">
            <v>15172.666430000001</v>
          </cell>
        </row>
        <row r="131">
          <cell r="AJ131">
            <v>1000987.81296</v>
          </cell>
          <cell r="AM131">
            <v>14322.812960000001</v>
          </cell>
        </row>
        <row r="132">
          <cell r="AJ132">
            <v>1017042.6282800001</v>
          </cell>
          <cell r="AM132">
            <v>14735.62828</v>
          </cell>
        </row>
        <row r="133">
          <cell r="AJ133">
            <v>1054242.68251</v>
          </cell>
          <cell r="AM133">
            <v>14775.682509999999</v>
          </cell>
        </row>
        <row r="134">
          <cell r="AJ134">
            <v>1091763.11074</v>
          </cell>
          <cell r="AM134">
            <v>16452.11074</v>
          </cell>
        </row>
        <row r="135">
          <cell r="AJ135">
            <v>1132676.8671900001</v>
          </cell>
          <cell r="AM135">
            <v>16411.86719</v>
          </cell>
        </row>
        <row r="136">
          <cell r="AJ136">
            <v>1182862.40545</v>
          </cell>
          <cell r="AM136">
            <v>18594.40545</v>
          </cell>
        </row>
        <row r="137">
          <cell r="AJ137">
            <v>1236103.95741</v>
          </cell>
          <cell r="AM137">
            <v>19529.957410000003</v>
          </cell>
        </row>
        <row r="138">
          <cell r="AJ138">
            <v>1287605.0446000001</v>
          </cell>
          <cell r="AM138">
            <v>21700.044599999997</v>
          </cell>
        </row>
        <row r="139">
          <cell r="AJ139">
            <v>1335154.0192200001</v>
          </cell>
          <cell r="AM139">
            <v>22323.01922</v>
          </cell>
        </row>
        <row r="140">
          <cell r="AJ140">
            <v>1405880.70482</v>
          </cell>
          <cell r="AM140">
            <v>26506.70482</v>
          </cell>
        </row>
        <row r="141">
          <cell r="AJ141">
            <v>1477977.81261</v>
          </cell>
          <cell r="AM141">
            <v>27727.81261</v>
          </cell>
        </row>
        <row r="142">
          <cell r="AJ142">
            <v>1543989.2137799999</v>
          </cell>
          <cell r="AM142">
            <v>29932.213780000002</v>
          </cell>
        </row>
        <row r="143">
          <cell r="AJ143">
            <v>1626085.0598499998</v>
          </cell>
          <cell r="AM143">
            <v>30941.059849999998</v>
          </cell>
        </row>
        <row r="144">
          <cell r="AJ144">
            <v>1705143.05764</v>
          </cell>
          <cell r="AM144">
            <v>37831.05764</v>
          </cell>
        </row>
        <row r="145">
          <cell r="AJ145">
            <v>1779923.5821</v>
          </cell>
          <cell r="AM145">
            <v>40987.5821</v>
          </cell>
        </row>
        <row r="146">
          <cell r="AJ146">
            <v>1817158.9355000001</v>
          </cell>
          <cell r="AM146">
            <v>39028.9355</v>
          </cell>
        </row>
        <row r="147">
          <cell r="AJ147">
            <v>1886453.47095</v>
          </cell>
          <cell r="AM147">
            <v>32619.470950000003</v>
          </cell>
        </row>
        <row r="148">
          <cell r="AJ148">
            <v>1953723.756</v>
          </cell>
          <cell r="AM148">
            <v>45218.756</v>
          </cell>
        </row>
        <row r="149">
          <cell r="AJ149">
            <v>2106482.2786</v>
          </cell>
          <cell r="AM149">
            <v>48794.2786</v>
          </cell>
        </row>
        <row r="150">
          <cell r="AJ150">
            <v>2169478.0306</v>
          </cell>
          <cell r="AM150">
            <v>54205.0306</v>
          </cell>
        </row>
        <row r="151">
          <cell r="AJ151">
            <v>2252978.015</v>
          </cell>
          <cell r="AM151">
            <v>55627.015</v>
          </cell>
        </row>
        <row r="152">
          <cell r="AJ152">
            <v>2299096.5235</v>
          </cell>
          <cell r="AM152">
            <v>50532.523499999996</v>
          </cell>
        </row>
        <row r="153">
          <cell r="AJ153">
            <v>2377885.339</v>
          </cell>
          <cell r="AM153">
            <v>51835.33899999999</v>
          </cell>
        </row>
        <row r="154">
          <cell r="AJ154">
            <v>2424546.6722999997</v>
          </cell>
          <cell r="AM154">
            <v>56445.6723</v>
          </cell>
        </row>
        <row r="155">
          <cell r="AJ155">
            <v>2484532.2587</v>
          </cell>
          <cell r="AM155">
            <v>48976.2587</v>
          </cell>
        </row>
        <row r="156">
          <cell r="AJ156">
            <v>2500867.4544200003</v>
          </cell>
          <cell r="AM156">
            <v>44288.45442</v>
          </cell>
        </row>
        <row r="157">
          <cell r="AJ157">
            <v>2527539.87361</v>
          </cell>
          <cell r="AM157">
            <v>43046.873609999995</v>
          </cell>
        </row>
        <row r="158">
          <cell r="AJ158">
            <v>2571338.39716</v>
          </cell>
          <cell r="AM158">
            <v>46134.39716</v>
          </cell>
        </row>
        <row r="159">
          <cell r="AJ159">
            <v>2616053.95687</v>
          </cell>
          <cell r="AM159">
            <v>46179.956869999995</v>
          </cell>
        </row>
        <row r="160">
          <cell r="AJ160">
            <v>2665958.35366</v>
          </cell>
          <cell r="AM160">
            <v>48285.35365999999</v>
          </cell>
        </row>
        <row r="161">
          <cell r="AJ161">
            <v>2794245.66005</v>
          </cell>
          <cell r="AM161">
            <v>49747.66005</v>
          </cell>
        </row>
        <row r="162">
          <cell r="AJ162">
            <v>2940292.4736</v>
          </cell>
          <cell r="AM162">
            <v>58587.4736</v>
          </cell>
        </row>
        <row r="163">
          <cell r="AJ163">
            <v>3050863.9979</v>
          </cell>
          <cell r="AM163">
            <v>58159.9979</v>
          </cell>
        </row>
        <row r="164">
          <cell r="AJ164">
            <v>3129074.2486</v>
          </cell>
          <cell r="AM164">
            <v>55392.2486</v>
          </cell>
        </row>
        <row r="165">
          <cell r="AJ165">
            <v>3258852.3271000003</v>
          </cell>
          <cell r="AM165">
            <v>53477.32710000001</v>
          </cell>
        </row>
        <row r="166">
          <cell r="AJ166">
            <v>3368970.5582</v>
          </cell>
          <cell r="AM166">
            <v>56434.5582</v>
          </cell>
        </row>
        <row r="167">
          <cell r="AJ167">
            <v>3477670.3201</v>
          </cell>
          <cell r="AM167">
            <v>53005.3201</v>
          </cell>
        </row>
        <row r="168">
          <cell r="AJ168">
            <v>3669198.29</v>
          </cell>
          <cell r="AM168">
            <v>60369.29</v>
          </cell>
        </row>
        <row r="169">
          <cell r="AJ169">
            <v>3668495.59</v>
          </cell>
          <cell r="AM169">
            <v>54424.59</v>
          </cell>
        </row>
        <row r="170">
          <cell r="AJ170">
            <v>3720024.1464</v>
          </cell>
          <cell r="AM170">
            <v>57677.1464</v>
          </cell>
        </row>
        <row r="171">
          <cell r="AJ171">
            <v>3828406.0649</v>
          </cell>
          <cell r="AM171">
            <v>53307.0649</v>
          </cell>
        </row>
        <row r="172">
          <cell r="AJ172">
            <v>3912407.4274500003</v>
          </cell>
          <cell r="AM172">
            <v>62067.42745</v>
          </cell>
        </row>
        <row r="173">
          <cell r="AJ173">
            <v>3990847.34394</v>
          </cell>
          <cell r="AM173">
            <v>53577.34393999999</v>
          </cell>
        </row>
        <row r="174">
          <cell r="AJ174">
            <v>4063093.6045</v>
          </cell>
          <cell r="AM174">
            <v>62172.6045</v>
          </cell>
        </row>
        <row r="175">
          <cell r="AJ175">
            <v>4127621.076</v>
          </cell>
          <cell r="AM175">
            <v>60335.075999999994</v>
          </cell>
        </row>
        <row r="176">
          <cell r="AJ176">
            <v>4263476.3376</v>
          </cell>
          <cell r="AM176">
            <v>71533.3376</v>
          </cell>
        </row>
        <row r="177">
          <cell r="AJ177">
            <v>4378508.8151</v>
          </cell>
          <cell r="AM177">
            <v>62507.8151</v>
          </cell>
        </row>
        <row r="178">
          <cell r="AJ178">
            <v>4497535.3524</v>
          </cell>
          <cell r="AM178">
            <v>69016.35239999999</v>
          </cell>
        </row>
        <row r="179">
          <cell r="AJ179">
            <v>4575726.4203</v>
          </cell>
          <cell r="AM179">
            <v>70421.42030000001</v>
          </cell>
        </row>
        <row r="180">
          <cell r="AJ180">
            <v>4850745.770500001</v>
          </cell>
          <cell r="AM180">
            <v>81569.7705</v>
          </cell>
        </row>
        <row r="181">
          <cell r="AJ181">
            <v>5073550.5592</v>
          </cell>
          <cell r="AM181">
            <v>79405.55919999999</v>
          </cell>
        </row>
        <row r="182">
          <cell r="AJ182">
            <v>5162853.6248</v>
          </cell>
          <cell r="AM182">
            <v>86279.6248</v>
          </cell>
        </row>
        <row r="183">
          <cell r="AJ183">
            <v>5247674.5361</v>
          </cell>
          <cell r="AM183">
            <v>79747.53610000001</v>
          </cell>
        </row>
        <row r="184">
          <cell r="AJ184">
            <v>5330370.9349</v>
          </cell>
          <cell r="AM184">
            <v>86351.9349</v>
          </cell>
        </row>
        <row r="185">
          <cell r="AJ185">
            <v>5384903.7325</v>
          </cell>
          <cell r="AM185">
            <v>78515.7325</v>
          </cell>
        </row>
        <row r="186">
          <cell r="AJ186">
            <v>5422611.1588</v>
          </cell>
          <cell r="AM186">
            <v>84782.1588</v>
          </cell>
        </row>
        <row r="187">
          <cell r="AJ187">
            <v>5521231.579700001</v>
          </cell>
          <cell r="AM187">
            <v>81318.5797</v>
          </cell>
        </row>
        <row r="188">
          <cell r="AJ188">
            <v>5578159.3722</v>
          </cell>
          <cell r="AM188">
            <v>88624.3722</v>
          </cell>
        </row>
        <row r="189">
          <cell r="AJ189">
            <v>5589813.9015</v>
          </cell>
          <cell r="AM189">
            <v>73622.9015</v>
          </cell>
        </row>
        <row r="190">
          <cell r="AJ190">
            <v>5610794.122099999</v>
          </cell>
          <cell r="AM190">
            <v>77068.12210000001</v>
          </cell>
        </row>
        <row r="191">
          <cell r="AJ191">
            <v>5645742.4856</v>
          </cell>
          <cell r="AM191">
            <v>70853.4856</v>
          </cell>
        </row>
        <row r="192">
          <cell r="AJ192">
            <v>5619211.3513</v>
          </cell>
          <cell r="AM192">
            <v>74945.35130000001</v>
          </cell>
        </row>
        <row r="193">
          <cell r="AJ193">
            <v>5720068.6752</v>
          </cell>
          <cell r="AM193">
            <v>61279.6752</v>
          </cell>
        </row>
        <row r="194">
          <cell r="AJ194">
            <v>5726117.81314</v>
          </cell>
          <cell r="AM194">
            <v>66667.81314</v>
          </cell>
        </row>
        <row r="195">
          <cell r="AJ195">
            <v>5728556.2106</v>
          </cell>
          <cell r="AM195">
            <v>59441.2106</v>
          </cell>
        </row>
        <row r="196">
          <cell r="AJ196">
            <v>5751824.05141</v>
          </cell>
          <cell r="AM196">
            <v>66789.05141</v>
          </cell>
        </row>
        <row r="197">
          <cell r="AJ197">
            <v>5808982.1359</v>
          </cell>
          <cell r="AM197">
            <v>56819.1359</v>
          </cell>
        </row>
        <row r="198">
          <cell r="AJ198">
            <v>5859152.6439</v>
          </cell>
          <cell r="AM198">
            <v>62394.6439</v>
          </cell>
        </row>
        <row r="199">
          <cell r="AJ199">
            <v>5888737.7112</v>
          </cell>
          <cell r="AM199">
            <v>56950.7112</v>
          </cell>
        </row>
        <row r="200">
          <cell r="AJ200">
            <v>5961072.952029999</v>
          </cell>
          <cell r="AM200">
            <v>65050.95203</v>
          </cell>
        </row>
        <row r="201">
          <cell r="AJ201">
            <v>5994882.9098000005</v>
          </cell>
          <cell r="AM201">
            <v>58547.90980000001</v>
          </cell>
        </row>
        <row r="202">
          <cell r="AJ202">
            <v>6071817.2224</v>
          </cell>
          <cell r="AM202">
            <v>68671.2224</v>
          </cell>
        </row>
        <row r="203">
          <cell r="AJ203">
            <v>6126182.0329</v>
          </cell>
          <cell r="AM203">
            <v>67267.03289999999</v>
          </cell>
        </row>
        <row r="204">
          <cell r="AJ204">
            <v>6283386.2473</v>
          </cell>
          <cell r="AM204">
            <v>79983.2473</v>
          </cell>
        </row>
        <row r="205">
          <cell r="AJ205">
            <v>6357809.4002</v>
          </cell>
          <cell r="AM205">
            <v>75009.4002</v>
          </cell>
        </row>
        <row r="206">
          <cell r="AJ206">
            <v>6473933.1797</v>
          </cell>
          <cell r="AM206">
            <v>80252.17970000001</v>
          </cell>
        </row>
        <row r="207">
          <cell r="AJ207">
            <v>6588741.4146</v>
          </cell>
          <cell r="AM207">
            <v>74142.4146</v>
          </cell>
        </row>
        <row r="208">
          <cell r="AJ208">
            <v>6741586.640699999</v>
          </cell>
          <cell r="AM208">
            <v>79809.64069999999</v>
          </cell>
        </row>
        <row r="209">
          <cell r="AJ209">
            <v>6840711.8438</v>
          </cell>
          <cell r="AM209">
            <v>72450.8438</v>
          </cell>
        </row>
        <row r="210">
          <cell r="AJ210">
            <v>6970299.927300001</v>
          </cell>
          <cell r="AM210">
            <v>79199.9273</v>
          </cell>
        </row>
        <row r="211">
          <cell r="AJ211">
            <v>7095403.6285</v>
          </cell>
          <cell r="AM211">
            <v>74261.62849999999</v>
          </cell>
        </row>
        <row r="212">
          <cell r="AJ212">
            <v>7207781.204</v>
          </cell>
          <cell r="AM212">
            <v>78293.204</v>
          </cell>
        </row>
        <row r="213">
          <cell r="AJ213">
            <v>7311173.2714</v>
          </cell>
          <cell r="AM213">
            <v>75348.2714</v>
          </cell>
        </row>
        <row r="214">
          <cell r="AJ214">
            <v>7411013.9893</v>
          </cell>
          <cell r="AM214">
            <v>83862.9893</v>
          </cell>
        </row>
        <row r="215">
          <cell r="AJ215">
            <v>7558424.7974</v>
          </cell>
          <cell r="AM215">
            <v>77367.7974</v>
          </cell>
        </row>
        <row r="216">
          <cell r="AJ216">
            <v>7676995.618100001</v>
          </cell>
          <cell r="AM216">
            <v>84329.61809999999</v>
          </cell>
        </row>
        <row r="217">
          <cell r="AJ217">
            <v>7829302.5675</v>
          </cell>
          <cell r="AM217">
            <v>80426.5675</v>
          </cell>
        </row>
        <row r="218">
          <cell r="AJ218">
            <v>7969491.5879</v>
          </cell>
          <cell r="AM218">
            <v>88623.5879</v>
          </cell>
        </row>
        <row r="219">
          <cell r="AJ219">
            <v>8132917.2261</v>
          </cell>
          <cell r="AM219">
            <v>82833.2261</v>
          </cell>
        </row>
        <row r="220">
          <cell r="AJ220">
            <v>8323146.3004</v>
          </cell>
          <cell r="AM220">
            <v>85191.30040000001</v>
          </cell>
        </row>
        <row r="221">
          <cell r="AJ221">
            <v>8514833.539900001</v>
          </cell>
          <cell r="AM221">
            <v>83699.53989999999</v>
          </cell>
        </row>
        <row r="222">
          <cell r="AJ222">
            <v>8747825.0447</v>
          </cell>
          <cell r="AM222">
            <v>91944.0447</v>
          </cell>
        </row>
        <row r="223">
          <cell r="AJ223">
            <v>8912366.0772</v>
          </cell>
          <cell r="AM223">
            <v>85653.0772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abilities"/>
      <sheetName val="Net concepts"/>
    </sheetNames>
    <sheetDataSet>
      <sheetData sheetId="2">
        <row r="9">
          <cell r="F9">
            <v>-0.1</v>
          </cell>
        </row>
        <row r="10">
          <cell r="F10">
            <v>-0.2</v>
          </cell>
        </row>
        <row r="11">
          <cell r="F11">
            <v>-0.3</v>
          </cell>
        </row>
        <row r="12">
          <cell r="F12">
            <v>-0.4</v>
          </cell>
        </row>
        <row r="13">
          <cell r="F13">
            <v>-0.3</v>
          </cell>
        </row>
        <row r="14">
          <cell r="F14">
            <v>-0.19999999999999998</v>
          </cell>
        </row>
        <row r="15">
          <cell r="F15">
            <v>-0.1</v>
          </cell>
        </row>
        <row r="16">
          <cell r="F16">
            <v>0.024999999999999994</v>
          </cell>
        </row>
        <row r="17">
          <cell r="F17">
            <v>0.19999999999999998</v>
          </cell>
        </row>
        <row r="18">
          <cell r="F18">
            <v>0.375</v>
          </cell>
        </row>
        <row r="19">
          <cell r="F19">
            <v>0.55</v>
          </cell>
        </row>
        <row r="20">
          <cell r="F20">
            <v>0.7250000000000001</v>
          </cell>
        </row>
        <row r="21">
          <cell r="F21">
            <v>0.925</v>
          </cell>
        </row>
        <row r="22">
          <cell r="F22">
            <v>1.125</v>
          </cell>
        </row>
        <row r="23">
          <cell r="F23">
            <v>1.3250000000000002</v>
          </cell>
        </row>
        <row r="24">
          <cell r="F24">
            <v>1.5250000000000001</v>
          </cell>
        </row>
        <row r="25">
          <cell r="F25">
            <v>1.5750000000000002</v>
          </cell>
        </row>
        <row r="26">
          <cell r="F26">
            <v>1.6250000000000002</v>
          </cell>
        </row>
        <row r="27">
          <cell r="F27">
            <v>1.6750000000000003</v>
          </cell>
        </row>
        <row r="28">
          <cell r="F28">
            <v>1.725</v>
          </cell>
        </row>
        <row r="29">
          <cell r="F29">
            <v>1.8</v>
          </cell>
        </row>
        <row r="30">
          <cell r="F30">
            <v>1.875</v>
          </cell>
        </row>
        <row r="31">
          <cell r="F31">
            <v>1.9500000000000002</v>
          </cell>
        </row>
        <row r="32">
          <cell r="F32">
            <v>2.0250000000000004</v>
          </cell>
        </row>
        <row r="33">
          <cell r="F33">
            <v>1.25</v>
          </cell>
        </row>
        <row r="34">
          <cell r="F34">
            <v>1.1600000000000001</v>
          </cell>
        </row>
        <row r="35">
          <cell r="F35">
            <v>1.29</v>
          </cell>
        </row>
        <row r="36">
          <cell r="F36">
            <v>1.33</v>
          </cell>
        </row>
        <row r="37">
          <cell r="F37">
            <v>1.48</v>
          </cell>
        </row>
        <row r="38">
          <cell r="F38">
            <v>1.62</v>
          </cell>
        </row>
        <row r="39">
          <cell r="F39">
            <v>1.8</v>
          </cell>
        </row>
        <row r="40">
          <cell r="F40">
            <v>1.7800000000000002</v>
          </cell>
        </row>
        <row r="41">
          <cell r="F41">
            <v>1.95</v>
          </cell>
        </row>
        <row r="42">
          <cell r="F42">
            <v>1.93</v>
          </cell>
        </row>
        <row r="43">
          <cell r="F43">
            <v>2.04</v>
          </cell>
        </row>
        <row r="44">
          <cell r="F44">
            <v>1.97</v>
          </cell>
        </row>
        <row r="45">
          <cell r="F45">
            <v>2.16</v>
          </cell>
        </row>
        <row r="46">
          <cell r="F46">
            <v>2.27</v>
          </cell>
        </row>
        <row r="47">
          <cell r="F47">
            <v>2.36</v>
          </cell>
        </row>
        <row r="48">
          <cell r="F48">
            <v>2.23</v>
          </cell>
        </row>
        <row r="49">
          <cell r="F49">
            <v>2.71</v>
          </cell>
        </row>
        <row r="50">
          <cell r="F50">
            <v>2.66</v>
          </cell>
        </row>
        <row r="51">
          <cell r="F51">
            <v>2.59</v>
          </cell>
        </row>
        <row r="52">
          <cell r="F52">
            <v>2.55</v>
          </cell>
        </row>
        <row r="53">
          <cell r="F53">
            <v>2.75</v>
          </cell>
        </row>
        <row r="54">
          <cell r="F54">
            <v>2.68</v>
          </cell>
        </row>
        <row r="55">
          <cell r="F55">
            <v>2.7800000000000002</v>
          </cell>
        </row>
        <row r="56">
          <cell r="F56">
            <v>2.77</v>
          </cell>
        </row>
        <row r="57">
          <cell r="F57">
            <v>2.74</v>
          </cell>
        </row>
        <row r="58">
          <cell r="F58">
            <v>3.02</v>
          </cell>
        </row>
        <row r="59">
          <cell r="F59">
            <v>3.0700000000000003</v>
          </cell>
        </row>
        <row r="60">
          <cell r="F60">
            <v>3</v>
          </cell>
        </row>
        <row r="61">
          <cell r="F61">
            <v>3.4699999999999998</v>
          </cell>
        </row>
        <row r="62">
          <cell r="F62">
            <v>3.8099999999999996</v>
          </cell>
        </row>
        <row r="63">
          <cell r="F63">
            <v>3.83</v>
          </cell>
        </row>
        <row r="64">
          <cell r="F64">
            <v>3.38</v>
          </cell>
        </row>
        <row r="65">
          <cell r="F65">
            <v>4.68</v>
          </cell>
        </row>
        <row r="66">
          <cell r="F66">
            <v>4.17</v>
          </cell>
        </row>
        <row r="67">
          <cell r="F67">
            <v>4.55</v>
          </cell>
        </row>
        <row r="68">
          <cell r="F68">
            <v>4.53</v>
          </cell>
        </row>
        <row r="69">
          <cell r="F69">
            <v>4.74</v>
          </cell>
        </row>
        <row r="70">
          <cell r="F70">
            <v>4.949999999999999</v>
          </cell>
        </row>
        <row r="71">
          <cell r="F71">
            <v>4.92</v>
          </cell>
        </row>
        <row r="72">
          <cell r="F72">
            <v>4.99</v>
          </cell>
        </row>
        <row r="73">
          <cell r="F73">
            <v>5.81</v>
          </cell>
        </row>
        <row r="74">
          <cell r="F74">
            <v>5.67</v>
          </cell>
        </row>
        <row r="75">
          <cell r="F75">
            <v>5.91</v>
          </cell>
        </row>
        <row r="76">
          <cell r="F76">
            <v>5.59</v>
          </cell>
        </row>
        <row r="77">
          <cell r="F77">
            <v>6.35</v>
          </cell>
        </row>
        <row r="78">
          <cell r="F78">
            <v>7.02</v>
          </cell>
        </row>
        <row r="79">
          <cell r="F79">
            <v>7.34</v>
          </cell>
        </row>
        <row r="80">
          <cell r="F80">
            <v>6.85</v>
          </cell>
        </row>
        <row r="81">
          <cell r="F81">
            <v>7.57</v>
          </cell>
        </row>
        <row r="82">
          <cell r="F82">
            <v>8.100000000000001</v>
          </cell>
        </row>
        <row r="83">
          <cell r="F83">
            <v>8.14</v>
          </cell>
        </row>
        <row r="84">
          <cell r="F84">
            <v>7.99</v>
          </cell>
        </row>
        <row r="85">
          <cell r="F85">
            <v>8.8</v>
          </cell>
        </row>
        <row r="86">
          <cell r="F86">
            <v>9.15</v>
          </cell>
        </row>
        <row r="87">
          <cell r="F87">
            <v>8.83</v>
          </cell>
        </row>
        <row r="88">
          <cell r="F88">
            <v>8.6</v>
          </cell>
        </row>
        <row r="89">
          <cell r="F89">
            <v>10.66</v>
          </cell>
        </row>
        <row r="90">
          <cell r="F90">
            <v>10.940000000000001</v>
          </cell>
        </row>
        <row r="91">
          <cell r="F91">
            <v>10.36</v>
          </cell>
        </row>
        <row r="92">
          <cell r="F92">
            <v>8.82</v>
          </cell>
        </row>
        <row r="93">
          <cell r="F93">
            <v>9.129999999999999</v>
          </cell>
        </row>
        <row r="94">
          <cell r="F94">
            <v>8.75</v>
          </cell>
        </row>
        <row r="95">
          <cell r="F95">
            <v>8.79</v>
          </cell>
        </row>
        <row r="96">
          <cell r="F96">
            <v>10.870000000000001</v>
          </cell>
        </row>
        <row r="97">
          <cell r="F97">
            <v>10.600000000000001</v>
          </cell>
        </row>
        <row r="98">
          <cell r="F98">
            <v>11.09</v>
          </cell>
        </row>
        <row r="99">
          <cell r="F99">
            <v>10.46</v>
          </cell>
        </row>
        <row r="100">
          <cell r="F100">
            <v>11.600000000000001</v>
          </cell>
        </row>
        <row r="101">
          <cell r="F101">
            <v>12.65</v>
          </cell>
        </row>
        <row r="102">
          <cell r="F102">
            <v>12.97</v>
          </cell>
        </row>
        <row r="103">
          <cell r="F103">
            <v>12.620000000000001</v>
          </cell>
        </row>
        <row r="104">
          <cell r="F104">
            <v>12.98</v>
          </cell>
        </row>
        <row r="105">
          <cell r="F105">
            <v>12.72</v>
          </cell>
        </row>
        <row r="106">
          <cell r="F106">
            <v>13.459999999999999</v>
          </cell>
        </row>
        <row r="107">
          <cell r="F107">
            <v>12.809999999999999</v>
          </cell>
        </row>
        <row r="108">
          <cell r="F108">
            <v>13.2</v>
          </cell>
        </row>
        <row r="109">
          <cell r="F109">
            <v>14.030000000000001</v>
          </cell>
        </row>
        <row r="110">
          <cell r="F110">
            <v>14.04</v>
          </cell>
        </row>
        <row r="111">
          <cell r="F111">
            <v>15.350000000000001</v>
          </cell>
        </row>
        <row r="112">
          <cell r="F112">
            <v>17.29</v>
          </cell>
        </row>
        <row r="113">
          <cell r="F113">
            <v>19.15</v>
          </cell>
        </row>
        <row r="114">
          <cell r="F114">
            <v>20.880000000000003</v>
          </cell>
        </row>
        <row r="115">
          <cell r="F115">
            <v>21.04</v>
          </cell>
        </row>
        <row r="116">
          <cell r="F116">
            <v>22.560000000000002</v>
          </cell>
        </row>
        <row r="117">
          <cell r="F117">
            <v>24.099999999999998</v>
          </cell>
        </row>
        <row r="118">
          <cell r="F118">
            <v>24.4</v>
          </cell>
        </row>
        <row r="119">
          <cell r="F119">
            <v>25.08</v>
          </cell>
        </row>
        <row r="120">
          <cell r="F120">
            <v>26.73</v>
          </cell>
        </row>
        <row r="121">
          <cell r="F121">
            <v>27.810000000000002</v>
          </cell>
        </row>
        <row r="122">
          <cell r="F122">
            <v>25.57</v>
          </cell>
        </row>
        <row r="123">
          <cell r="F123">
            <v>26.81</v>
          </cell>
        </row>
        <row r="124">
          <cell r="F124">
            <v>67.3</v>
          </cell>
        </row>
        <row r="125">
          <cell r="F125">
            <v>-169.11999999999998</v>
          </cell>
        </row>
        <row r="126">
          <cell r="F126">
            <v>-177.67</v>
          </cell>
        </row>
        <row r="127">
          <cell r="F127">
            <v>-210.24999999999997</v>
          </cell>
        </row>
        <row r="128">
          <cell r="F128">
            <v>-205.25</v>
          </cell>
        </row>
        <row r="129">
          <cell r="F129">
            <v>-230.66000000000003</v>
          </cell>
        </row>
        <row r="130">
          <cell r="F130">
            <v>-227.60000000000002</v>
          </cell>
        </row>
        <row r="131">
          <cell r="F131">
            <v>-235.5</v>
          </cell>
        </row>
        <row r="132">
          <cell r="F132">
            <v>-211.77000000000004</v>
          </cell>
        </row>
        <row r="133">
          <cell r="F133">
            <v>-228.92</v>
          </cell>
        </row>
        <row r="134">
          <cell r="F134">
            <v>-227.5</v>
          </cell>
        </row>
        <row r="135">
          <cell r="F135">
            <v>-234.93</v>
          </cell>
        </row>
        <row r="136">
          <cell r="F136">
            <v>-245.01999999999998</v>
          </cell>
        </row>
        <row r="137">
          <cell r="F137">
            <v>-263.12</v>
          </cell>
        </row>
        <row r="138">
          <cell r="F138">
            <v>-273.06</v>
          </cell>
        </row>
        <row r="139">
          <cell r="F139">
            <v>-279.48</v>
          </cell>
        </row>
        <row r="140">
          <cell r="F140">
            <v>-292.38</v>
          </cell>
        </row>
        <row r="141">
          <cell r="F141">
            <v>-320.38</v>
          </cell>
        </row>
        <row r="142">
          <cell r="F142">
            <v>-328.41999999999996</v>
          </cell>
        </row>
        <row r="143">
          <cell r="F143">
            <v>-339.21000000000004</v>
          </cell>
        </row>
        <row r="144">
          <cell r="F144">
            <v>-356.40999999999997</v>
          </cell>
        </row>
        <row r="145">
          <cell r="F145">
            <v>-404.56000000000006</v>
          </cell>
        </row>
        <row r="146">
          <cell r="F146">
            <v>-420.09</v>
          </cell>
        </row>
        <row r="147">
          <cell r="F147">
            <v>-419.46</v>
          </cell>
        </row>
        <row r="148">
          <cell r="F148">
            <v>-414.18</v>
          </cell>
        </row>
        <row r="149">
          <cell r="F149">
            <v>-449.55000000000007</v>
          </cell>
        </row>
        <row r="150">
          <cell r="F150">
            <v>-441.40000000000003</v>
          </cell>
        </row>
        <row r="151">
          <cell r="F151">
            <v>-468.9000000000001</v>
          </cell>
        </row>
        <row r="152">
          <cell r="F152">
            <v>-426.84999999999997</v>
          </cell>
        </row>
        <row r="153">
          <cell r="F153">
            <v>-451.78</v>
          </cell>
        </row>
        <row r="154">
          <cell r="F154">
            <v>-453.89</v>
          </cell>
        </row>
        <row r="155">
          <cell r="F155">
            <v>-453.8</v>
          </cell>
        </row>
        <row r="156">
          <cell r="F156">
            <v>-359.78</v>
          </cell>
        </row>
        <row r="157">
          <cell r="F157">
            <v>-351.95</v>
          </cell>
        </row>
        <row r="158">
          <cell r="F158">
            <v>-338.66999999999996</v>
          </cell>
        </row>
        <row r="159">
          <cell r="F159">
            <v>-357.04</v>
          </cell>
        </row>
        <row r="160">
          <cell r="F160">
            <v>-314.33000000000004</v>
          </cell>
        </row>
        <row r="161">
          <cell r="F161">
            <v>-343.16</v>
          </cell>
        </row>
        <row r="162">
          <cell r="F162">
            <v>-322.93999999999994</v>
          </cell>
        </row>
        <row r="163">
          <cell r="F163">
            <v>-301.11</v>
          </cell>
        </row>
        <row r="164">
          <cell r="F164">
            <v>-205.21000000000004</v>
          </cell>
        </row>
        <row r="165">
          <cell r="F165">
            <v>-246.55999999999995</v>
          </cell>
        </row>
        <row r="166">
          <cell r="F166">
            <v>-253.14</v>
          </cell>
        </row>
        <row r="167">
          <cell r="F167">
            <v>-276.88</v>
          </cell>
        </row>
        <row r="168">
          <cell r="F168">
            <v>-190.73000000000002</v>
          </cell>
        </row>
        <row r="169">
          <cell r="F169">
            <v>-152.21000000000004</v>
          </cell>
        </row>
        <row r="170">
          <cell r="F170">
            <v>-134.93999999999994</v>
          </cell>
        </row>
        <row r="171">
          <cell r="F171">
            <v>-151.36</v>
          </cell>
        </row>
        <row r="172">
          <cell r="F172">
            <v>-24.75</v>
          </cell>
        </row>
        <row r="173">
          <cell r="F173">
            <v>29.889999999999986</v>
          </cell>
        </row>
        <row r="174">
          <cell r="F174">
            <v>45.40999999999997</v>
          </cell>
        </row>
        <row r="175">
          <cell r="F175">
            <v>91.65999999999997</v>
          </cell>
        </row>
        <row r="176">
          <cell r="F176">
            <v>66.46999999999991</v>
          </cell>
        </row>
        <row r="177">
          <cell r="F177">
            <v>78.67000000000007</v>
          </cell>
        </row>
        <row r="178">
          <cell r="F178">
            <v>107.31000000000006</v>
          </cell>
        </row>
        <row r="179">
          <cell r="F179">
            <v>101.24000000000001</v>
          </cell>
        </row>
        <row r="180">
          <cell r="F180">
            <v>196.81999999999994</v>
          </cell>
        </row>
        <row r="181">
          <cell r="F181">
            <v>180.11000000000013</v>
          </cell>
        </row>
        <row r="182">
          <cell r="F182">
            <v>202.82999999999993</v>
          </cell>
        </row>
        <row r="183">
          <cell r="F183">
            <v>205.66000000000008</v>
          </cell>
        </row>
        <row r="184">
          <cell r="F184">
            <v>226.70000000000005</v>
          </cell>
        </row>
        <row r="185">
          <cell r="F185">
            <v>255.65999999999985</v>
          </cell>
        </row>
        <row r="186">
          <cell r="F186">
            <v>233.32999999999993</v>
          </cell>
        </row>
        <row r="187">
          <cell r="F187">
            <v>199.82999999999993</v>
          </cell>
        </row>
        <row r="188">
          <cell r="F188">
            <v>234.14999999999986</v>
          </cell>
        </row>
        <row r="189">
          <cell r="F189">
            <v>222.1400000000001</v>
          </cell>
        </row>
        <row r="190">
          <cell r="F190">
            <v>205.8800000000001</v>
          </cell>
        </row>
        <row r="191">
          <cell r="F191">
            <v>127.77000000000021</v>
          </cell>
        </row>
        <row r="192">
          <cell r="F192">
            <v>128.55000000000018</v>
          </cell>
        </row>
        <row r="193">
          <cell r="F193">
            <v>31.34999999999991</v>
          </cell>
        </row>
        <row r="194">
          <cell r="F194">
            <v>-30.830000000000155</v>
          </cell>
        </row>
        <row r="195">
          <cell r="F195">
            <v>-63.409999999999854</v>
          </cell>
        </row>
        <row r="196">
          <cell r="F196">
            <v>-16.50999999999999</v>
          </cell>
        </row>
        <row r="197">
          <cell r="F197">
            <v>-52.42000000000007</v>
          </cell>
        </row>
        <row r="198">
          <cell r="F198">
            <v>-68.20000000000005</v>
          </cell>
        </row>
        <row r="199">
          <cell r="F199">
            <v>-89.3599999999999</v>
          </cell>
        </row>
        <row r="200">
          <cell r="F200">
            <v>26.850000000000136</v>
          </cell>
        </row>
        <row r="201">
          <cell r="F201">
            <v>16.289999999999964</v>
          </cell>
        </row>
        <row r="202">
          <cell r="F202">
            <v>10.150000000000091</v>
          </cell>
        </row>
        <row r="203">
          <cell r="F203">
            <v>43.99000000000001</v>
          </cell>
        </row>
        <row r="204">
          <cell r="F204">
            <v>109.74000000000001</v>
          </cell>
        </row>
        <row r="205">
          <cell r="F205">
            <v>197.22000000000003</v>
          </cell>
        </row>
        <row r="206">
          <cell r="F206">
            <v>222.13999999999987</v>
          </cell>
        </row>
        <row r="207">
          <cell r="F207">
            <v>281.2700000000002</v>
          </cell>
        </row>
        <row r="208">
          <cell r="F208">
            <v>332.2099999999998</v>
          </cell>
        </row>
        <row r="209">
          <cell r="F209">
            <v>345.44000000000005</v>
          </cell>
        </row>
        <row r="210">
          <cell r="F210">
            <v>404.44000000000005</v>
          </cell>
        </row>
        <row r="211">
          <cell r="F211">
            <v>371.4000000000001</v>
          </cell>
        </row>
        <row r="212">
          <cell r="F212">
            <v>394.19000000000005</v>
          </cell>
        </row>
        <row r="213">
          <cell r="F213">
            <v>440.9699999999998</v>
          </cell>
        </row>
        <row r="214">
          <cell r="F214">
            <v>447.95000000000005</v>
          </cell>
        </row>
        <row r="215">
          <cell r="F215">
            <v>470.04999999999995</v>
          </cell>
        </row>
        <row r="216">
          <cell r="F216">
            <v>671.9700000000003</v>
          </cell>
        </row>
        <row r="217">
          <cell r="F217">
            <v>783.9100000000001</v>
          </cell>
        </row>
        <row r="218">
          <cell r="F218">
            <v>828.72</v>
          </cell>
        </row>
        <row r="219">
          <cell r="F219">
            <v>811.6499999999999</v>
          </cell>
        </row>
        <row r="220">
          <cell r="F220">
            <v>938.69</v>
          </cell>
        </row>
        <row r="221">
          <cell r="F221">
            <v>997.8299999999999</v>
          </cell>
        </row>
        <row r="222">
          <cell r="F222">
            <v>1137.6699999999998</v>
          </cell>
        </row>
        <row r="223">
          <cell r="F223">
            <v>1148.0099999999998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workbookViewId="0" topLeftCell="A1">
      <pane xSplit="1" ySplit="7" topLeftCell="I9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3" sqref="P3"/>
    </sheetView>
  </sheetViews>
  <sheetFormatPr defaultColWidth="9.140625" defaultRowHeight="12.75"/>
  <cols>
    <col min="1" max="1" width="8.00390625" style="0" bestFit="1" customWidth="1"/>
    <col min="14" max="15" width="10.140625" style="0" bestFit="1" customWidth="1"/>
    <col min="16" max="16" width="9.8515625" style="0" bestFit="1" customWidth="1"/>
    <col min="17" max="17" width="10.140625" style="0" customWidth="1"/>
    <col min="18" max="18" width="7.28125" style="0" bestFit="1" customWidth="1"/>
    <col min="19" max="19" width="10.7109375" style="0" bestFit="1" customWidth="1"/>
    <col min="20" max="22" width="10.7109375" style="0" customWidth="1"/>
    <col min="23" max="23" width="10.140625" style="0" bestFit="1" customWidth="1"/>
    <col min="24" max="24" width="8.57421875" style="0" bestFit="1" customWidth="1"/>
    <col min="25" max="25" width="9.8515625" style="0" bestFit="1" customWidth="1"/>
    <col min="26" max="26" width="5.140625" style="0" bestFit="1" customWidth="1"/>
  </cols>
  <sheetData>
    <row r="1" spans="1:26" ht="25.5">
      <c r="A1" s="93" t="s">
        <v>160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119</v>
      </c>
      <c r="S1" s="93"/>
      <c r="T1" s="93"/>
      <c r="U1" s="93"/>
      <c r="V1" s="93"/>
      <c r="W1" s="93"/>
      <c r="X1" s="93"/>
      <c r="Y1" s="93"/>
      <c r="Z1" s="93"/>
    </row>
    <row r="2" spans="1:26" ht="114.75">
      <c r="A2" s="90"/>
      <c r="B2" s="91" t="s">
        <v>120</v>
      </c>
      <c r="C2" s="91" t="s">
        <v>121</v>
      </c>
      <c r="D2" s="91" t="s">
        <v>122</v>
      </c>
      <c r="E2" s="91" t="s">
        <v>123</v>
      </c>
      <c r="F2" s="91" t="s">
        <v>124</v>
      </c>
      <c r="G2" s="91" t="s">
        <v>125</v>
      </c>
      <c r="H2" s="91" t="s">
        <v>126</v>
      </c>
      <c r="I2" s="91" t="s">
        <v>127</v>
      </c>
      <c r="J2" s="91" t="s">
        <v>128</v>
      </c>
      <c r="K2" s="91" t="s">
        <v>129</v>
      </c>
      <c r="L2" s="91" t="s">
        <v>130</v>
      </c>
      <c r="M2" s="91" t="s">
        <v>131</v>
      </c>
      <c r="N2" s="91" t="s">
        <v>132</v>
      </c>
      <c r="O2" s="91" t="s">
        <v>133</v>
      </c>
      <c r="P2" s="91" t="s">
        <v>134</v>
      </c>
      <c r="Q2" s="91" t="s">
        <v>135</v>
      </c>
      <c r="R2" s="92" t="s">
        <v>136</v>
      </c>
      <c r="S2" s="91" t="s">
        <v>137</v>
      </c>
      <c r="T2" s="92" t="s">
        <v>138</v>
      </c>
      <c r="U2" s="92" t="s">
        <v>139</v>
      </c>
      <c r="V2" s="92" t="s">
        <v>140</v>
      </c>
      <c r="W2" s="92" t="s">
        <v>141</v>
      </c>
      <c r="X2" s="92" t="s">
        <v>142</v>
      </c>
      <c r="Y2" s="92" t="s">
        <v>143</v>
      </c>
      <c r="Z2" s="92" t="s">
        <v>64</v>
      </c>
    </row>
    <row r="3" spans="1:26" ht="25.5">
      <c r="A3" s="7" t="s">
        <v>33</v>
      </c>
      <c r="B3" s="30" t="s">
        <v>144</v>
      </c>
      <c r="C3" s="30" t="s">
        <v>145</v>
      </c>
      <c r="D3" s="30"/>
      <c r="E3" s="30"/>
      <c r="F3" s="30"/>
      <c r="G3" s="30"/>
      <c r="H3" s="30"/>
      <c r="I3" s="30"/>
      <c r="J3" s="10"/>
      <c r="K3" s="10" t="s">
        <v>146</v>
      </c>
      <c r="L3" s="10" t="s">
        <v>146</v>
      </c>
      <c r="M3" s="10"/>
      <c r="N3" s="10"/>
      <c r="O3" s="10"/>
      <c r="P3" s="10" t="s">
        <v>147</v>
      </c>
      <c r="Q3" s="10"/>
      <c r="R3" s="10"/>
      <c r="S3" s="10"/>
      <c r="T3" s="10"/>
      <c r="U3" s="10"/>
      <c r="V3" s="10"/>
      <c r="W3" s="10"/>
      <c r="X3" s="10"/>
      <c r="Y3" s="7"/>
      <c r="Z3" s="7"/>
    </row>
    <row r="4" spans="1:26" ht="25.5">
      <c r="A4" s="7" t="s">
        <v>34</v>
      </c>
      <c r="B4" s="10" t="s">
        <v>148</v>
      </c>
      <c r="C4" s="10" t="s">
        <v>149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7"/>
      <c r="Z4" s="7"/>
    </row>
    <row r="5" spans="1:26" ht="25.5">
      <c r="A5" s="7" t="s">
        <v>49</v>
      </c>
      <c r="B5" s="10"/>
      <c r="C5" s="10"/>
      <c r="D5" s="10"/>
      <c r="E5" s="10" t="s">
        <v>150</v>
      </c>
      <c r="F5" s="10"/>
      <c r="G5" s="10"/>
      <c r="H5" s="10"/>
      <c r="I5" s="10"/>
      <c r="J5" s="10"/>
      <c r="K5" s="10" t="s">
        <v>78</v>
      </c>
      <c r="L5" s="10" t="s">
        <v>77</v>
      </c>
      <c r="M5" s="30"/>
      <c r="N5" s="10"/>
      <c r="O5" s="10"/>
      <c r="P5" s="10"/>
      <c r="Q5" s="10"/>
      <c r="R5" s="10"/>
      <c r="S5" s="10"/>
      <c r="T5" s="10" t="s">
        <v>83</v>
      </c>
      <c r="U5" s="10" t="s">
        <v>83</v>
      </c>
      <c r="V5" s="10"/>
      <c r="W5" s="10"/>
      <c r="X5" s="10"/>
      <c r="Y5" s="7"/>
      <c r="Z5" s="7"/>
    </row>
    <row r="6" spans="1:26" ht="25.5">
      <c r="A6" s="7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31" t="s">
        <v>151</v>
      </c>
      <c r="O6" s="30" t="s">
        <v>152</v>
      </c>
      <c r="P6" s="30"/>
      <c r="Q6" s="30"/>
      <c r="R6" s="10"/>
      <c r="S6" s="34" t="s">
        <v>153</v>
      </c>
      <c r="T6" s="10"/>
      <c r="U6" s="10"/>
      <c r="V6" s="43" t="s">
        <v>154</v>
      </c>
      <c r="W6" s="30" t="s">
        <v>155</v>
      </c>
      <c r="X6" s="33" t="s">
        <v>156</v>
      </c>
      <c r="Y6" s="7"/>
      <c r="Z6" s="7"/>
    </row>
    <row r="7" spans="1:26" ht="12.75">
      <c r="A7" s="7"/>
      <c r="B7" s="10"/>
      <c r="C7" s="10"/>
      <c r="D7" s="10"/>
      <c r="E7" s="10"/>
      <c r="F7" s="10"/>
      <c r="G7" s="10"/>
      <c r="H7" s="10"/>
      <c r="I7" s="10"/>
      <c r="J7" s="10" t="s">
        <v>157</v>
      </c>
      <c r="K7" s="10" t="s">
        <v>158</v>
      </c>
      <c r="L7" s="10" t="s">
        <v>159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7"/>
      <c r="Z7" s="7"/>
    </row>
    <row r="8" spans="1:26" ht="12.75">
      <c r="A8" s="7"/>
      <c r="B8" s="10"/>
      <c r="C8" s="10"/>
      <c r="D8" s="10"/>
      <c r="E8" s="10"/>
      <c r="F8" s="10">
        <v>23900</v>
      </c>
      <c r="G8" s="10"/>
      <c r="H8" s="10"/>
      <c r="I8" s="10"/>
      <c r="J8" s="30"/>
      <c r="K8" s="30">
        <v>103.7</v>
      </c>
      <c r="L8" s="30"/>
      <c r="M8" s="30"/>
      <c r="N8" s="30"/>
      <c r="O8" s="30"/>
      <c r="P8" s="30"/>
      <c r="Q8" s="30"/>
      <c r="R8" s="10"/>
      <c r="S8" s="30"/>
      <c r="T8" s="10"/>
      <c r="U8" s="10"/>
      <c r="V8" s="10"/>
      <c r="W8" s="10"/>
      <c r="X8" s="10"/>
      <c r="Y8" s="7"/>
      <c r="Z8" s="7"/>
    </row>
    <row r="9" spans="1:26" ht="12.75">
      <c r="A9" s="59">
        <v>16803</v>
      </c>
      <c r="B9" s="61">
        <v>25746.195</v>
      </c>
      <c r="C9" s="61">
        <v>0</v>
      </c>
      <c r="D9" s="61">
        <f aca="true" t="shared" si="0" ref="D9:D72">B9+C9</f>
        <v>25746.195</v>
      </c>
      <c r="E9" s="9">
        <v>250</v>
      </c>
      <c r="F9" s="61">
        <f aca="true" t="shared" si="1" ref="F9:F72">E9+F8</f>
        <v>24150</v>
      </c>
      <c r="G9" s="9">
        <v>0</v>
      </c>
      <c r="H9" s="61">
        <f aca="true" t="shared" si="2" ref="H9:H72">H8+G9</f>
        <v>0</v>
      </c>
      <c r="I9" s="61">
        <f aca="true" t="shared" si="3" ref="I9:I72">H9+F9</f>
        <v>24150</v>
      </c>
      <c r="J9" s="61">
        <f>1000*'[1]Totals from FF levels'!C9</f>
        <v>68800</v>
      </c>
      <c r="K9" s="61">
        <f>K8+(97.3-103.7)/4</f>
        <v>102.1</v>
      </c>
      <c r="L9" s="61">
        <f>1000*'[1]Totals from FF levels'!E9</f>
        <v>70200</v>
      </c>
      <c r="M9" s="61">
        <f aca="true" t="shared" si="4" ref="M9:M72">(L9-J9)+D9-I9</f>
        <v>2996.1949999999997</v>
      </c>
      <c r="N9" s="69">
        <f aca="true" t="shared" si="5" ref="N9:N72">1000*K9+M9</f>
        <v>105096.195</v>
      </c>
      <c r="O9" s="69">
        <f aca="true" t="shared" si="6" ref="O9:O72">N9+I9-D9</f>
        <v>103500</v>
      </c>
      <c r="P9" s="69">
        <f>'[2]Net concepts'!$F9*1000</f>
        <v>-100</v>
      </c>
      <c r="Q9" s="69">
        <f aca="true" t="shared" si="7" ref="Q9:Q72">N9+P9</f>
        <v>104996.195</v>
      </c>
      <c r="R9" s="68">
        <v>50.8</v>
      </c>
      <c r="S9" s="70">
        <f aca="true" t="shared" si="8" ref="S9:S72">M9/N9</f>
        <v>0.028509072093428307</v>
      </c>
      <c r="T9" s="68">
        <v>25.1</v>
      </c>
      <c r="U9" s="68">
        <v>150</v>
      </c>
      <c r="V9" s="71">
        <f aca="true" t="shared" si="9" ref="V9:V72">T9/U9</f>
        <v>0.16733333333333333</v>
      </c>
      <c r="W9" s="69">
        <f aca="true" t="shared" si="10" ref="W9:W72">N9/V9</f>
        <v>628064.9103585657</v>
      </c>
      <c r="X9" s="71">
        <f aca="true" t="shared" si="11" ref="X9:X25">B9/N9</f>
        <v>0.24497742282677312</v>
      </c>
      <c r="Y9" s="72">
        <f aca="true" t="shared" si="12" ref="Y9:Y72">W9/1000</f>
        <v>628.0649103585657</v>
      </c>
      <c r="Z9" s="9">
        <f aca="true" t="shared" si="13" ref="Z9:Z72">YEAR(A9)</f>
        <v>1946</v>
      </c>
    </row>
    <row r="10" spans="1:26" ht="12.75">
      <c r="A10" s="59">
        <v>16893</v>
      </c>
      <c r="B10" s="61">
        <v>25990.613</v>
      </c>
      <c r="C10" s="61">
        <v>0</v>
      </c>
      <c r="D10" s="61">
        <f t="shared" si="0"/>
        <v>25990.613</v>
      </c>
      <c r="E10" s="9">
        <v>250</v>
      </c>
      <c r="F10" s="61">
        <f t="shared" si="1"/>
        <v>24400</v>
      </c>
      <c r="G10" s="9">
        <v>0</v>
      </c>
      <c r="H10" s="61">
        <f t="shared" si="2"/>
        <v>0</v>
      </c>
      <c r="I10" s="61">
        <f t="shared" si="3"/>
        <v>24400</v>
      </c>
      <c r="J10" s="61">
        <f>1000*'[1]Totals from FF levels'!C10</f>
        <v>68400</v>
      </c>
      <c r="K10" s="61">
        <f>K9+(97.3-103.7)/4</f>
        <v>100.5</v>
      </c>
      <c r="L10" s="61">
        <f>1000*'[1]Totals from FF levels'!E10</f>
        <v>72700</v>
      </c>
      <c r="M10" s="61">
        <f t="shared" si="4"/>
        <v>5890.613000000001</v>
      </c>
      <c r="N10" s="69">
        <f t="shared" si="5"/>
        <v>106390.613</v>
      </c>
      <c r="O10" s="69">
        <f t="shared" si="6"/>
        <v>104800</v>
      </c>
      <c r="P10" s="69">
        <f>'[2]Net concepts'!$F10*1000</f>
        <v>-200</v>
      </c>
      <c r="Q10" s="69">
        <f t="shared" si="7"/>
        <v>106190.613</v>
      </c>
      <c r="R10" s="61">
        <v>52.6</v>
      </c>
      <c r="S10" s="70">
        <f t="shared" si="8"/>
        <v>0.05536778888566044</v>
      </c>
      <c r="T10" s="61">
        <v>32.2</v>
      </c>
      <c r="U10" s="61">
        <v>150</v>
      </c>
      <c r="V10" s="73">
        <f t="shared" si="9"/>
        <v>0.21466666666666667</v>
      </c>
      <c r="W10" s="61">
        <f t="shared" si="10"/>
        <v>495608.4456521739</v>
      </c>
      <c r="X10" s="73">
        <f t="shared" si="11"/>
        <v>0.24429423110852835</v>
      </c>
      <c r="Y10" s="72">
        <f t="shared" si="12"/>
        <v>495.6084456521739</v>
      </c>
      <c r="Z10" s="9">
        <f t="shared" si="13"/>
        <v>1946</v>
      </c>
    </row>
    <row r="11" spans="1:26" ht="12.75">
      <c r="A11" s="59">
        <v>16984</v>
      </c>
      <c r="B11" s="61">
        <v>26089.964</v>
      </c>
      <c r="C11" s="61">
        <v>0</v>
      </c>
      <c r="D11" s="61">
        <f t="shared" si="0"/>
        <v>26089.964</v>
      </c>
      <c r="E11" s="9">
        <v>250</v>
      </c>
      <c r="F11" s="61">
        <f t="shared" si="1"/>
        <v>24650</v>
      </c>
      <c r="G11" s="9">
        <v>0</v>
      </c>
      <c r="H11" s="61">
        <f t="shared" si="2"/>
        <v>0</v>
      </c>
      <c r="I11" s="61">
        <f t="shared" si="3"/>
        <v>24650</v>
      </c>
      <c r="J11" s="61">
        <f>1000*'[1]Totals from FF levels'!C11</f>
        <v>68000</v>
      </c>
      <c r="K11" s="61">
        <f>K10+(97.3-103.7)/4</f>
        <v>98.9</v>
      </c>
      <c r="L11" s="61">
        <f>1000*'[1]Totals from FF levels'!E11</f>
        <v>75200</v>
      </c>
      <c r="M11" s="61">
        <f t="shared" si="4"/>
        <v>8639.964</v>
      </c>
      <c r="N11" s="69">
        <f t="shared" si="5"/>
        <v>107539.964</v>
      </c>
      <c r="O11" s="69">
        <f t="shared" si="6"/>
        <v>106100</v>
      </c>
      <c r="P11" s="69">
        <f>'[2]Net concepts'!$F11*1000</f>
        <v>-300</v>
      </c>
      <c r="Q11" s="69">
        <f t="shared" si="7"/>
        <v>107239.964</v>
      </c>
      <c r="R11" s="61">
        <v>54.4</v>
      </c>
      <c r="S11" s="70">
        <f t="shared" si="8"/>
        <v>0.08034189038783758</v>
      </c>
      <c r="T11" s="61">
        <v>33.3</v>
      </c>
      <c r="U11" s="61">
        <v>150</v>
      </c>
      <c r="V11" s="73">
        <f t="shared" si="9"/>
        <v>0.22199999999999998</v>
      </c>
      <c r="W11" s="61">
        <f t="shared" si="10"/>
        <v>484414.25225225236</v>
      </c>
      <c r="X11" s="73">
        <f t="shared" si="11"/>
        <v>0.24260714835277422</v>
      </c>
      <c r="Y11" s="72">
        <f t="shared" si="12"/>
        <v>484.41425225225237</v>
      </c>
      <c r="Z11" s="9">
        <f t="shared" si="13"/>
        <v>1946</v>
      </c>
    </row>
    <row r="12" spans="1:26" ht="12.75">
      <c r="A12" s="59">
        <v>17076</v>
      </c>
      <c r="B12" s="61">
        <v>26134.148</v>
      </c>
      <c r="C12" s="61">
        <v>0</v>
      </c>
      <c r="D12" s="61">
        <f t="shared" si="0"/>
        <v>26134.148</v>
      </c>
      <c r="E12" s="9">
        <v>250</v>
      </c>
      <c r="F12" s="61">
        <f t="shared" si="1"/>
        <v>24900</v>
      </c>
      <c r="G12" s="9">
        <v>0</v>
      </c>
      <c r="H12" s="61">
        <f t="shared" si="2"/>
        <v>0</v>
      </c>
      <c r="I12" s="61">
        <f t="shared" si="3"/>
        <v>24900</v>
      </c>
      <c r="J12" s="61">
        <f>1000*'[1]Totals from FF levels'!C12</f>
        <v>67600</v>
      </c>
      <c r="K12" s="61">
        <f>K11+(97.3-103.7)/4</f>
        <v>97.30000000000001</v>
      </c>
      <c r="L12" s="61">
        <f>1000*'[1]Totals from FF levels'!E12</f>
        <v>77700</v>
      </c>
      <c r="M12" s="61">
        <f t="shared" si="4"/>
        <v>11334.148000000001</v>
      </c>
      <c r="N12" s="69">
        <f t="shared" si="5"/>
        <v>108634.14800000002</v>
      </c>
      <c r="O12" s="69">
        <f t="shared" si="6"/>
        <v>107400.00000000001</v>
      </c>
      <c r="P12" s="69">
        <f>'[2]Net concepts'!$F12*1000</f>
        <v>-400</v>
      </c>
      <c r="Q12" s="69">
        <f t="shared" si="7"/>
        <v>108234.14800000002</v>
      </c>
      <c r="R12" s="61">
        <v>56.2</v>
      </c>
      <c r="S12" s="70">
        <f t="shared" si="8"/>
        <v>0.10433319732944377</v>
      </c>
      <c r="T12" s="61">
        <v>34.6</v>
      </c>
      <c r="U12" s="61">
        <v>150</v>
      </c>
      <c r="V12" s="73">
        <f t="shared" si="9"/>
        <v>0.2306666666666667</v>
      </c>
      <c r="W12" s="61">
        <f t="shared" si="10"/>
        <v>470957.28901734104</v>
      </c>
      <c r="X12" s="73">
        <f t="shared" si="11"/>
        <v>0.2405702855054379</v>
      </c>
      <c r="Y12" s="72">
        <f t="shared" si="12"/>
        <v>470.95728901734105</v>
      </c>
      <c r="Z12" s="9">
        <f t="shared" si="13"/>
        <v>1946</v>
      </c>
    </row>
    <row r="13" spans="1:26" ht="12.75">
      <c r="A13" s="59">
        <v>17168</v>
      </c>
      <c r="B13" s="61">
        <v>26802.175</v>
      </c>
      <c r="C13" s="61">
        <v>0</v>
      </c>
      <c r="D13" s="61">
        <f t="shared" si="0"/>
        <v>26802.175</v>
      </c>
      <c r="E13" s="9">
        <v>700</v>
      </c>
      <c r="F13" s="61">
        <f t="shared" si="1"/>
        <v>25600</v>
      </c>
      <c r="G13" s="9">
        <v>0</v>
      </c>
      <c r="H13" s="61">
        <f t="shared" si="2"/>
        <v>0</v>
      </c>
      <c r="I13" s="61">
        <f t="shared" si="3"/>
        <v>25600</v>
      </c>
      <c r="J13" s="61">
        <f>1000*'[1]Totals from FF levels'!C13</f>
        <v>67199.99999999999</v>
      </c>
      <c r="K13" s="61">
        <f>K12+(95.1-97.3)/4</f>
        <v>96.75000000000001</v>
      </c>
      <c r="L13" s="61">
        <f>1000*'[1]Totals from FF levels'!E13</f>
        <v>80200</v>
      </c>
      <c r="M13" s="61">
        <f t="shared" si="4"/>
        <v>14202.175000000017</v>
      </c>
      <c r="N13" s="69">
        <f t="shared" si="5"/>
        <v>110952.17500000003</v>
      </c>
      <c r="O13" s="69">
        <f t="shared" si="6"/>
        <v>109750.00000000004</v>
      </c>
      <c r="P13" s="69">
        <f>'[2]Net concepts'!$F13*1000</f>
        <v>-300</v>
      </c>
      <c r="Q13" s="69">
        <f t="shared" si="7"/>
        <v>110652.17500000003</v>
      </c>
      <c r="R13" s="61">
        <v>58</v>
      </c>
      <c r="S13" s="70">
        <f t="shared" si="8"/>
        <v>0.12800267322384634</v>
      </c>
      <c r="T13" s="61">
        <v>33.6</v>
      </c>
      <c r="U13" s="61">
        <v>158.9</v>
      </c>
      <c r="V13" s="73">
        <f t="shared" si="9"/>
        <v>0.21145374449339208</v>
      </c>
      <c r="W13" s="61">
        <f t="shared" si="10"/>
        <v>524711.3276041668</v>
      </c>
      <c r="X13" s="73">
        <f t="shared" si="11"/>
        <v>0.24156511578074058</v>
      </c>
      <c r="Y13" s="72">
        <f t="shared" si="12"/>
        <v>524.7113276041669</v>
      </c>
      <c r="Z13" s="9">
        <f t="shared" si="13"/>
        <v>1947</v>
      </c>
    </row>
    <row r="14" spans="1:26" ht="12.75">
      <c r="A14" s="59">
        <v>17258</v>
      </c>
      <c r="B14" s="61">
        <v>27411.224</v>
      </c>
      <c r="C14" s="61">
        <v>0</v>
      </c>
      <c r="D14" s="61">
        <f t="shared" si="0"/>
        <v>27411.224</v>
      </c>
      <c r="E14" s="9">
        <v>700</v>
      </c>
      <c r="F14" s="61">
        <f t="shared" si="1"/>
        <v>26300</v>
      </c>
      <c r="G14" s="9">
        <v>0</v>
      </c>
      <c r="H14" s="61">
        <f t="shared" si="2"/>
        <v>0</v>
      </c>
      <c r="I14" s="61">
        <f t="shared" si="3"/>
        <v>26300</v>
      </c>
      <c r="J14" s="61">
        <f>1000*'[1]Totals from FF levels'!C14</f>
        <v>69374.99999999999</v>
      </c>
      <c r="K14" s="61">
        <f>K13+(95.1-97.3)/4</f>
        <v>96.20000000000002</v>
      </c>
      <c r="L14" s="61">
        <f>1000*'[1]Totals from FF levels'!E14</f>
        <v>83400</v>
      </c>
      <c r="M14" s="61">
        <f t="shared" si="4"/>
        <v>15136.224000000017</v>
      </c>
      <c r="N14" s="69">
        <f t="shared" si="5"/>
        <v>111336.22400000003</v>
      </c>
      <c r="O14" s="69">
        <f t="shared" si="6"/>
        <v>110225.00000000004</v>
      </c>
      <c r="P14" s="69">
        <f>'[2]Net concepts'!$F14*1000</f>
        <v>-199.99999999999997</v>
      </c>
      <c r="Q14" s="69">
        <f t="shared" si="7"/>
        <v>111136.22400000003</v>
      </c>
      <c r="R14" s="61">
        <v>59.625</v>
      </c>
      <c r="S14" s="70">
        <f t="shared" si="8"/>
        <v>0.13595057795385634</v>
      </c>
      <c r="T14" s="61">
        <v>32.4</v>
      </c>
      <c r="U14" s="61">
        <v>159.8</v>
      </c>
      <c r="V14" s="73">
        <f t="shared" si="9"/>
        <v>0.2027534418022528</v>
      </c>
      <c r="W14" s="61">
        <f t="shared" si="10"/>
        <v>549121.2529382718</v>
      </c>
      <c r="X14" s="73">
        <f t="shared" si="11"/>
        <v>0.2462022063906172</v>
      </c>
      <c r="Y14" s="72">
        <f t="shared" si="12"/>
        <v>549.1212529382718</v>
      </c>
      <c r="Z14" s="9">
        <f t="shared" si="13"/>
        <v>1947</v>
      </c>
    </row>
    <row r="15" spans="1:26" ht="12.75">
      <c r="A15" s="59">
        <v>17349</v>
      </c>
      <c r="B15" s="61">
        <v>28045.714</v>
      </c>
      <c r="C15" s="61">
        <v>0</v>
      </c>
      <c r="D15" s="61">
        <f t="shared" si="0"/>
        <v>28045.714</v>
      </c>
      <c r="E15" s="9">
        <v>700</v>
      </c>
      <c r="F15" s="61">
        <f t="shared" si="1"/>
        <v>27000</v>
      </c>
      <c r="G15" s="9">
        <v>0</v>
      </c>
      <c r="H15" s="61">
        <f t="shared" si="2"/>
        <v>0</v>
      </c>
      <c r="I15" s="61">
        <f t="shared" si="3"/>
        <v>27000</v>
      </c>
      <c r="J15" s="61">
        <f>1000*'[1]Totals from FF levels'!C15</f>
        <v>71549.99999999999</v>
      </c>
      <c r="K15" s="61">
        <f>K14+(95.1-97.3)/4</f>
        <v>95.65000000000002</v>
      </c>
      <c r="L15" s="61">
        <f>1000*'[1]Totals from FF levels'!E15</f>
        <v>86600.00000000001</v>
      </c>
      <c r="M15" s="61">
        <f t="shared" si="4"/>
        <v>16095.714000000029</v>
      </c>
      <c r="N15" s="69">
        <f t="shared" si="5"/>
        <v>111745.71400000004</v>
      </c>
      <c r="O15" s="69">
        <f t="shared" si="6"/>
        <v>110700.00000000003</v>
      </c>
      <c r="P15" s="69">
        <f>'[2]Net concepts'!$F15*1000</f>
        <v>-100</v>
      </c>
      <c r="Q15" s="69">
        <f t="shared" si="7"/>
        <v>111645.71400000004</v>
      </c>
      <c r="R15" s="61">
        <v>61.25</v>
      </c>
      <c r="S15" s="70">
        <f t="shared" si="8"/>
        <v>0.14403875928521093</v>
      </c>
      <c r="T15" s="61">
        <v>32.9</v>
      </c>
      <c r="U15" s="61">
        <v>164.3</v>
      </c>
      <c r="V15" s="73">
        <f t="shared" si="9"/>
        <v>0.20024345709068775</v>
      </c>
      <c r="W15" s="61">
        <f t="shared" si="10"/>
        <v>558049.2647477206</v>
      </c>
      <c r="X15" s="73">
        <f t="shared" si="11"/>
        <v>0.2509779838177954</v>
      </c>
      <c r="Y15" s="72">
        <f t="shared" si="12"/>
        <v>558.0492647477206</v>
      </c>
      <c r="Z15" s="9">
        <f t="shared" si="13"/>
        <v>1947</v>
      </c>
    </row>
    <row r="16" spans="1:26" ht="12.75">
      <c r="A16" s="59">
        <v>17441</v>
      </c>
      <c r="B16" s="61">
        <v>28483.854</v>
      </c>
      <c r="C16" s="61">
        <v>0</v>
      </c>
      <c r="D16" s="61">
        <f t="shared" si="0"/>
        <v>28483.854</v>
      </c>
      <c r="E16" s="9">
        <v>700</v>
      </c>
      <c r="F16" s="61">
        <f t="shared" si="1"/>
        <v>27700</v>
      </c>
      <c r="G16" s="9">
        <v>0</v>
      </c>
      <c r="H16" s="61">
        <f t="shared" si="2"/>
        <v>0</v>
      </c>
      <c r="I16" s="61">
        <f t="shared" si="3"/>
        <v>27700</v>
      </c>
      <c r="J16" s="61">
        <f>1000*'[1]Totals from FF levels'!C16</f>
        <v>73724.99999999999</v>
      </c>
      <c r="K16" s="61">
        <f>K15+(95.1-97.3)/4</f>
        <v>95.10000000000002</v>
      </c>
      <c r="L16" s="61">
        <f>1000*'[1]Totals from FF levels'!E16</f>
        <v>89800.00000000001</v>
      </c>
      <c r="M16" s="61">
        <f t="shared" si="4"/>
        <v>16858.85400000003</v>
      </c>
      <c r="N16" s="69">
        <f t="shared" si="5"/>
        <v>111958.85400000005</v>
      </c>
      <c r="O16" s="69">
        <f t="shared" si="6"/>
        <v>111175.00000000006</v>
      </c>
      <c r="P16" s="69">
        <f>'[2]Net concepts'!$F16*1000</f>
        <v>24.999999999999993</v>
      </c>
      <c r="Q16" s="69">
        <f t="shared" si="7"/>
        <v>111983.85400000005</v>
      </c>
      <c r="R16" s="61">
        <v>62.875</v>
      </c>
      <c r="S16" s="70">
        <f t="shared" si="8"/>
        <v>0.1505808017649057</v>
      </c>
      <c r="T16" s="61">
        <v>41.2</v>
      </c>
      <c r="U16" s="61">
        <v>196.7</v>
      </c>
      <c r="V16" s="73">
        <f t="shared" si="9"/>
        <v>0.20945602440264366</v>
      </c>
      <c r="W16" s="61">
        <f t="shared" si="10"/>
        <v>534522.0044126215</v>
      </c>
      <c r="X16" s="73">
        <f t="shared" si="11"/>
        <v>0.25441359019269694</v>
      </c>
      <c r="Y16" s="72">
        <f t="shared" si="12"/>
        <v>534.5220044126215</v>
      </c>
      <c r="Z16" s="9">
        <f t="shared" si="13"/>
        <v>1947</v>
      </c>
    </row>
    <row r="17" spans="1:26" ht="12.75">
      <c r="A17" s="59">
        <v>17533</v>
      </c>
      <c r="B17" s="61">
        <v>29285.869</v>
      </c>
      <c r="C17" s="61">
        <v>0</v>
      </c>
      <c r="D17" s="61">
        <f t="shared" si="0"/>
        <v>29285.869</v>
      </c>
      <c r="E17" s="9">
        <v>1075</v>
      </c>
      <c r="F17" s="61">
        <f t="shared" si="1"/>
        <v>28775</v>
      </c>
      <c r="G17" s="9">
        <v>0</v>
      </c>
      <c r="H17" s="61">
        <f t="shared" si="2"/>
        <v>0</v>
      </c>
      <c r="I17" s="61">
        <f t="shared" si="3"/>
        <v>28775</v>
      </c>
      <c r="J17" s="61">
        <f>1000*'[1]Totals from FF levels'!C17</f>
        <v>75899.99999999997</v>
      </c>
      <c r="K17" s="61">
        <f>K16+(94.1-95.1)/4</f>
        <v>94.85000000000002</v>
      </c>
      <c r="L17" s="61">
        <f>1000*'[1]Totals from FF levels'!E17</f>
        <v>93000.00000000001</v>
      </c>
      <c r="M17" s="61">
        <f t="shared" si="4"/>
        <v>17610.869000000042</v>
      </c>
      <c r="N17" s="69">
        <f t="shared" si="5"/>
        <v>112460.86900000006</v>
      </c>
      <c r="O17" s="69">
        <f t="shared" si="6"/>
        <v>111950.00000000006</v>
      </c>
      <c r="P17" s="69">
        <f>'[2]Net concepts'!$F17*1000</f>
        <v>199.99999999999997</v>
      </c>
      <c r="Q17" s="69">
        <f t="shared" si="7"/>
        <v>112660.86900000006</v>
      </c>
      <c r="R17" s="61">
        <v>64.5</v>
      </c>
      <c r="S17" s="70">
        <f t="shared" si="8"/>
        <v>0.15659552657378126</v>
      </c>
      <c r="T17" s="61">
        <v>44.9</v>
      </c>
      <c r="U17" s="61">
        <v>212.8</v>
      </c>
      <c r="V17" s="73">
        <f t="shared" si="9"/>
        <v>0.21099624060150374</v>
      </c>
      <c r="W17" s="61">
        <f t="shared" si="10"/>
        <v>532999.3969532298</v>
      </c>
      <c r="X17" s="73">
        <f t="shared" si="11"/>
        <v>0.2604094140513887</v>
      </c>
      <c r="Y17" s="72">
        <f t="shared" si="12"/>
        <v>532.9993969532298</v>
      </c>
      <c r="Z17" s="9">
        <f t="shared" si="13"/>
        <v>1948</v>
      </c>
    </row>
    <row r="18" spans="1:26" ht="12.75">
      <c r="A18" s="59">
        <v>17624</v>
      </c>
      <c r="B18" s="61">
        <v>30411.187</v>
      </c>
      <c r="C18" s="61">
        <v>0</v>
      </c>
      <c r="D18" s="61">
        <f t="shared" si="0"/>
        <v>30411.187</v>
      </c>
      <c r="E18" s="9">
        <v>1075</v>
      </c>
      <c r="F18" s="61">
        <f t="shared" si="1"/>
        <v>29850</v>
      </c>
      <c r="G18" s="9">
        <v>0</v>
      </c>
      <c r="H18" s="61">
        <f t="shared" si="2"/>
        <v>0</v>
      </c>
      <c r="I18" s="61">
        <f t="shared" si="3"/>
        <v>29850</v>
      </c>
      <c r="J18" s="61">
        <f>1000*'[1]Totals from FF levels'!C18</f>
        <v>77274.99999999997</v>
      </c>
      <c r="K18" s="61">
        <f>K17+(94.1-95.1)/4</f>
        <v>94.60000000000002</v>
      </c>
      <c r="L18" s="61">
        <f>1000*'[1]Totals from FF levels'!E18</f>
        <v>95200.00000000001</v>
      </c>
      <c r="M18" s="61">
        <f t="shared" si="4"/>
        <v>18486.18700000005</v>
      </c>
      <c r="N18" s="69">
        <f t="shared" si="5"/>
        <v>113086.18700000008</v>
      </c>
      <c r="O18" s="69">
        <f t="shared" si="6"/>
        <v>112525.00000000009</v>
      </c>
      <c r="P18" s="69">
        <f>'[2]Net concepts'!$F18*1000</f>
        <v>375</v>
      </c>
      <c r="Q18" s="69">
        <f t="shared" si="7"/>
        <v>113461.18700000008</v>
      </c>
      <c r="R18" s="61">
        <v>64.95</v>
      </c>
      <c r="S18" s="70">
        <f t="shared" si="8"/>
        <v>0.16346989398448844</v>
      </c>
      <c r="T18" s="61">
        <v>48.1</v>
      </c>
      <c r="U18" s="61">
        <v>221.8</v>
      </c>
      <c r="V18" s="73">
        <f t="shared" si="9"/>
        <v>0.2168620378719567</v>
      </c>
      <c r="W18" s="61">
        <f t="shared" si="10"/>
        <v>521466.03485654923</v>
      </c>
      <c r="X18" s="73">
        <f t="shared" si="11"/>
        <v>0.2689204385324264</v>
      </c>
      <c r="Y18" s="72">
        <f t="shared" si="12"/>
        <v>521.4660348565492</v>
      </c>
      <c r="Z18" s="9">
        <f t="shared" si="13"/>
        <v>1948</v>
      </c>
    </row>
    <row r="19" spans="1:26" ht="12.75">
      <c r="A19" s="59">
        <v>17715</v>
      </c>
      <c r="B19" s="61">
        <v>31627.257</v>
      </c>
      <c r="C19" s="61">
        <v>0</v>
      </c>
      <c r="D19" s="61">
        <f t="shared" si="0"/>
        <v>31627.257</v>
      </c>
      <c r="E19" s="9">
        <v>1075</v>
      </c>
      <c r="F19" s="61">
        <f t="shared" si="1"/>
        <v>30925</v>
      </c>
      <c r="G19" s="9">
        <v>0</v>
      </c>
      <c r="H19" s="61">
        <f t="shared" si="2"/>
        <v>0</v>
      </c>
      <c r="I19" s="61">
        <f t="shared" si="3"/>
        <v>30925</v>
      </c>
      <c r="J19" s="61">
        <f>1000*'[1]Totals from FF levels'!C19</f>
        <v>78649.99999999997</v>
      </c>
      <c r="K19" s="61">
        <f>K18+(94.1-95.1)/4</f>
        <v>94.35000000000002</v>
      </c>
      <c r="L19" s="61">
        <f>1000*'[1]Totals from FF levels'!E19</f>
        <v>97400.00000000001</v>
      </c>
      <c r="M19" s="61">
        <f t="shared" si="4"/>
        <v>19452.25700000004</v>
      </c>
      <c r="N19" s="69">
        <f t="shared" si="5"/>
        <v>113802.25700000007</v>
      </c>
      <c r="O19" s="69">
        <f t="shared" si="6"/>
        <v>113100.00000000007</v>
      </c>
      <c r="P19" s="69">
        <f>'[2]Net concepts'!$F19*1000</f>
        <v>550</v>
      </c>
      <c r="Q19" s="69">
        <f t="shared" si="7"/>
        <v>114352.25700000007</v>
      </c>
      <c r="R19" s="61">
        <v>65.4</v>
      </c>
      <c r="S19" s="70">
        <f t="shared" si="8"/>
        <v>0.17093032697936764</v>
      </c>
      <c r="T19" s="61">
        <v>50.3</v>
      </c>
      <c r="U19" s="61">
        <v>220.5</v>
      </c>
      <c r="V19" s="73">
        <f t="shared" si="9"/>
        <v>0.22811791383219954</v>
      </c>
      <c r="W19" s="61">
        <f t="shared" si="10"/>
        <v>498874.70513916534</v>
      </c>
      <c r="X19" s="73">
        <f t="shared" si="11"/>
        <v>0.2779141454110175</v>
      </c>
      <c r="Y19" s="72">
        <f t="shared" si="12"/>
        <v>498.8747051391653</v>
      </c>
      <c r="Z19" s="9">
        <f t="shared" si="13"/>
        <v>1948</v>
      </c>
    </row>
    <row r="20" spans="1:26" ht="12.75">
      <c r="A20" s="59">
        <v>17807</v>
      </c>
      <c r="B20" s="61">
        <v>32495.782</v>
      </c>
      <c r="C20" s="61">
        <v>0</v>
      </c>
      <c r="D20" s="61">
        <f t="shared" si="0"/>
        <v>32495.782</v>
      </c>
      <c r="E20" s="9">
        <v>1075</v>
      </c>
      <c r="F20" s="61">
        <f t="shared" si="1"/>
        <v>32000</v>
      </c>
      <c r="G20" s="9">
        <v>0</v>
      </c>
      <c r="H20" s="61">
        <f t="shared" si="2"/>
        <v>0</v>
      </c>
      <c r="I20" s="61">
        <f t="shared" si="3"/>
        <v>32000</v>
      </c>
      <c r="J20" s="61">
        <f>1000*'[1]Totals from FF levels'!C20</f>
        <v>80024.99999999997</v>
      </c>
      <c r="K20" s="61">
        <v>94.1</v>
      </c>
      <c r="L20" s="61">
        <f>1000*'[1]Totals from FF levels'!E20</f>
        <v>99600.00000000003</v>
      </c>
      <c r="M20" s="61">
        <f t="shared" si="4"/>
        <v>20070.782000000057</v>
      </c>
      <c r="N20" s="69">
        <f t="shared" si="5"/>
        <v>114170.78200000006</v>
      </c>
      <c r="O20" s="69">
        <f t="shared" si="6"/>
        <v>113675.00000000006</v>
      </c>
      <c r="P20" s="69">
        <f>'[2]Net concepts'!$F20*1000</f>
        <v>725.0000000000001</v>
      </c>
      <c r="Q20" s="69">
        <f t="shared" si="7"/>
        <v>114895.78200000006</v>
      </c>
      <c r="R20" s="61">
        <v>65.85</v>
      </c>
      <c r="S20" s="70">
        <f t="shared" si="8"/>
        <v>0.17579613319982382</v>
      </c>
      <c r="T20" s="61">
        <v>49.1</v>
      </c>
      <c r="U20" s="61">
        <v>209</v>
      </c>
      <c r="V20" s="73">
        <f t="shared" si="9"/>
        <v>0.23492822966507176</v>
      </c>
      <c r="W20" s="61">
        <f t="shared" si="10"/>
        <v>485981.5364154789</v>
      </c>
      <c r="X20" s="73">
        <f t="shared" si="11"/>
        <v>0.2846243270892196</v>
      </c>
      <c r="Y20" s="72">
        <f t="shared" si="12"/>
        <v>485.9815364154789</v>
      </c>
      <c r="Z20" s="9">
        <f t="shared" si="13"/>
        <v>1948</v>
      </c>
    </row>
    <row r="21" spans="1:26" ht="12.75">
      <c r="A21" s="59">
        <v>17899</v>
      </c>
      <c r="B21" s="61">
        <v>33260.292</v>
      </c>
      <c r="C21" s="61">
        <v>0</v>
      </c>
      <c r="D21" s="61">
        <f t="shared" si="0"/>
        <v>33260.292</v>
      </c>
      <c r="E21" s="9">
        <v>725</v>
      </c>
      <c r="F21" s="61">
        <f t="shared" si="1"/>
        <v>32725</v>
      </c>
      <c r="G21" s="9">
        <v>0</v>
      </c>
      <c r="H21" s="61">
        <f t="shared" si="2"/>
        <v>0</v>
      </c>
      <c r="I21" s="61">
        <f t="shared" si="3"/>
        <v>32725</v>
      </c>
      <c r="J21" s="61">
        <f>1000*'[1]Totals from FF levels'!C21</f>
        <v>81399.99999999997</v>
      </c>
      <c r="K21" s="61">
        <f>K20+(103.8-94.1)/4</f>
        <v>96.52499999999999</v>
      </c>
      <c r="L21" s="61">
        <f>1000*'[1]Totals from FF levels'!E21</f>
        <v>101800.00000000003</v>
      </c>
      <c r="M21" s="61">
        <f t="shared" si="4"/>
        <v>20935.29200000006</v>
      </c>
      <c r="N21" s="69">
        <f t="shared" si="5"/>
        <v>117460.29200000004</v>
      </c>
      <c r="O21" s="69">
        <f t="shared" si="6"/>
        <v>116925.00000000004</v>
      </c>
      <c r="P21" s="69">
        <f>'[2]Net concepts'!$F21*1000</f>
        <v>925</v>
      </c>
      <c r="Q21" s="69">
        <f t="shared" si="7"/>
        <v>118385.29200000004</v>
      </c>
      <c r="R21" s="61">
        <v>66.3</v>
      </c>
      <c r="S21" s="70">
        <f t="shared" si="8"/>
        <v>0.17823292998454365</v>
      </c>
      <c r="T21" s="61">
        <v>40.9</v>
      </c>
      <c r="U21" s="61">
        <v>177.8</v>
      </c>
      <c r="V21" s="73">
        <f t="shared" si="9"/>
        <v>0.23003374578177727</v>
      </c>
      <c r="W21" s="61">
        <f t="shared" si="10"/>
        <v>510622.0028753058</v>
      </c>
      <c r="X21" s="73">
        <f t="shared" si="11"/>
        <v>0.28316200678268355</v>
      </c>
      <c r="Y21" s="72">
        <f t="shared" si="12"/>
        <v>510.62200287530584</v>
      </c>
      <c r="Z21" s="9">
        <f t="shared" si="13"/>
        <v>1949</v>
      </c>
    </row>
    <row r="22" spans="1:26" ht="12.75">
      <c r="A22" s="59">
        <v>17989</v>
      </c>
      <c r="B22" s="61">
        <v>33985.167</v>
      </c>
      <c r="C22" s="61">
        <v>0</v>
      </c>
      <c r="D22" s="61">
        <f t="shared" si="0"/>
        <v>33985.167</v>
      </c>
      <c r="E22" s="9">
        <v>725</v>
      </c>
      <c r="F22" s="61">
        <f t="shared" si="1"/>
        <v>33450</v>
      </c>
      <c r="G22" s="9">
        <v>0</v>
      </c>
      <c r="H22" s="61">
        <f t="shared" si="2"/>
        <v>0</v>
      </c>
      <c r="I22" s="61">
        <f t="shared" si="3"/>
        <v>33450</v>
      </c>
      <c r="J22" s="61">
        <f>1000*'[1]Totals from FF levels'!C22</f>
        <v>82374.99999999997</v>
      </c>
      <c r="K22" s="61">
        <f>K21+(103.8-94.1)/4</f>
        <v>98.94999999999999</v>
      </c>
      <c r="L22" s="61">
        <f>1000*'[1]Totals from FF levels'!E22</f>
        <v>101625.00000000003</v>
      </c>
      <c r="M22" s="61">
        <f t="shared" si="4"/>
        <v>19785.16700000006</v>
      </c>
      <c r="N22" s="69">
        <f t="shared" si="5"/>
        <v>118735.16700000004</v>
      </c>
      <c r="O22" s="69">
        <f t="shared" si="6"/>
        <v>118200.00000000004</v>
      </c>
      <c r="P22" s="69">
        <f>'[2]Net concepts'!$F22*1000</f>
        <v>1125</v>
      </c>
      <c r="Q22" s="69">
        <f t="shared" si="7"/>
        <v>119860.16700000004</v>
      </c>
      <c r="R22" s="61">
        <v>68.075</v>
      </c>
      <c r="S22" s="70">
        <f t="shared" si="8"/>
        <v>0.1666327466402608</v>
      </c>
      <c r="T22" s="61">
        <v>33.9</v>
      </c>
      <c r="U22" s="61">
        <v>152.4</v>
      </c>
      <c r="V22" s="73">
        <f t="shared" si="9"/>
        <v>0.22244094488188976</v>
      </c>
      <c r="W22" s="61">
        <f t="shared" si="10"/>
        <v>533782.8746548675</v>
      </c>
      <c r="X22" s="73">
        <f t="shared" si="11"/>
        <v>0.28622663241800966</v>
      </c>
      <c r="Y22" s="72">
        <f t="shared" si="12"/>
        <v>533.7828746548674</v>
      </c>
      <c r="Z22" s="9">
        <f t="shared" si="13"/>
        <v>1949</v>
      </c>
    </row>
    <row r="23" spans="1:26" ht="12.75">
      <c r="A23" s="59">
        <v>18080</v>
      </c>
      <c r="B23" s="61">
        <v>34687.257</v>
      </c>
      <c r="C23" s="61">
        <v>0</v>
      </c>
      <c r="D23" s="61">
        <f t="shared" si="0"/>
        <v>34687.257</v>
      </c>
      <c r="E23" s="9">
        <v>725</v>
      </c>
      <c r="F23" s="61">
        <f t="shared" si="1"/>
        <v>34175</v>
      </c>
      <c r="G23" s="9">
        <v>0</v>
      </c>
      <c r="H23" s="61">
        <f t="shared" si="2"/>
        <v>0</v>
      </c>
      <c r="I23" s="61">
        <f t="shared" si="3"/>
        <v>34175</v>
      </c>
      <c r="J23" s="61">
        <f>1000*'[1]Totals from FF levels'!C23</f>
        <v>83349.99999999997</v>
      </c>
      <c r="K23" s="61">
        <f>K22+(103.8-94.1)/4</f>
        <v>101.37499999999999</v>
      </c>
      <c r="L23" s="61">
        <f>1000*'[1]Totals from FF levels'!E23</f>
        <v>101450.00000000003</v>
      </c>
      <c r="M23" s="61">
        <f t="shared" si="4"/>
        <v>18612.257000000056</v>
      </c>
      <c r="N23" s="69">
        <f t="shared" si="5"/>
        <v>119987.25700000004</v>
      </c>
      <c r="O23" s="69">
        <f t="shared" si="6"/>
        <v>119475.00000000004</v>
      </c>
      <c r="P23" s="69">
        <f>'[2]Net concepts'!$F23*1000</f>
        <v>1325.0000000000002</v>
      </c>
      <c r="Q23" s="69">
        <f t="shared" si="7"/>
        <v>121312.25700000004</v>
      </c>
      <c r="R23" s="61">
        <v>69.85</v>
      </c>
      <c r="S23" s="70">
        <f t="shared" si="8"/>
        <v>0.15511861397081567</v>
      </c>
      <c r="T23" s="61">
        <v>37.2</v>
      </c>
      <c r="U23" s="61">
        <v>166.3</v>
      </c>
      <c r="V23" s="73">
        <f t="shared" si="9"/>
        <v>0.22369212266987373</v>
      </c>
      <c r="W23" s="61">
        <f t="shared" si="10"/>
        <v>536394.6462123657</v>
      </c>
      <c r="X23" s="73">
        <f t="shared" si="11"/>
        <v>0.28909117407359336</v>
      </c>
      <c r="Y23" s="72">
        <f t="shared" si="12"/>
        <v>536.3946462123657</v>
      </c>
      <c r="Z23" s="9">
        <f t="shared" si="13"/>
        <v>1949</v>
      </c>
    </row>
    <row r="24" spans="1:26" ht="12.75">
      <c r="A24" s="59">
        <v>18172</v>
      </c>
      <c r="B24" s="61">
        <v>35578.71</v>
      </c>
      <c r="C24" s="61">
        <v>0</v>
      </c>
      <c r="D24" s="61">
        <f t="shared" si="0"/>
        <v>35578.71</v>
      </c>
      <c r="E24" s="9">
        <v>725</v>
      </c>
      <c r="F24" s="61">
        <f t="shared" si="1"/>
        <v>34900</v>
      </c>
      <c r="G24" s="9">
        <v>0</v>
      </c>
      <c r="H24" s="61">
        <f t="shared" si="2"/>
        <v>0</v>
      </c>
      <c r="I24" s="61">
        <f t="shared" si="3"/>
        <v>34900</v>
      </c>
      <c r="J24" s="61">
        <f>1000*'[1]Totals from FF levels'!C24</f>
        <v>84324.99999999996</v>
      </c>
      <c r="K24" s="61">
        <f>K23+(103.8-94.1)/4</f>
        <v>103.79999999999998</v>
      </c>
      <c r="L24" s="61">
        <f>1000*'[1]Totals from FF levels'!E24</f>
        <v>101275.00000000003</v>
      </c>
      <c r="M24" s="61">
        <f t="shared" si="4"/>
        <v>17628.710000000072</v>
      </c>
      <c r="N24" s="69">
        <f t="shared" si="5"/>
        <v>121428.71000000005</v>
      </c>
      <c r="O24" s="69">
        <f t="shared" si="6"/>
        <v>120750.00000000006</v>
      </c>
      <c r="P24" s="69">
        <f>'[2]Net concepts'!$F24*1000</f>
        <v>1525.0000000000002</v>
      </c>
      <c r="Q24" s="69">
        <f t="shared" si="7"/>
        <v>122953.71000000005</v>
      </c>
      <c r="R24" s="61">
        <v>71.625</v>
      </c>
      <c r="S24" s="70">
        <f t="shared" si="8"/>
        <v>0.14517744609162087</v>
      </c>
      <c r="T24" s="61">
        <v>35</v>
      </c>
      <c r="U24" s="61">
        <v>156.3</v>
      </c>
      <c r="V24" s="73">
        <f t="shared" si="9"/>
        <v>0.2239283429302623</v>
      </c>
      <c r="W24" s="61">
        <f t="shared" si="10"/>
        <v>542265.9249428575</v>
      </c>
      <c r="X24" s="73">
        <f t="shared" si="11"/>
        <v>0.29300080681084384</v>
      </c>
      <c r="Y24" s="72">
        <f t="shared" si="12"/>
        <v>542.2659249428575</v>
      </c>
      <c r="Z24" s="9">
        <f t="shared" si="13"/>
        <v>1949</v>
      </c>
    </row>
    <row r="25" spans="1:26" ht="12.75">
      <c r="A25" s="59">
        <v>18264</v>
      </c>
      <c r="B25" s="61">
        <v>36156.924</v>
      </c>
      <c r="C25" s="61">
        <v>0</v>
      </c>
      <c r="D25" s="61">
        <f t="shared" si="0"/>
        <v>36156.924</v>
      </c>
      <c r="E25" s="9">
        <v>400</v>
      </c>
      <c r="F25" s="61">
        <f t="shared" si="1"/>
        <v>35300</v>
      </c>
      <c r="G25" s="9">
        <v>0</v>
      </c>
      <c r="H25" s="61">
        <f t="shared" si="2"/>
        <v>0</v>
      </c>
      <c r="I25" s="61">
        <f t="shared" si="3"/>
        <v>35300</v>
      </c>
      <c r="J25" s="61">
        <f>1000*'[1]Totals from FF levels'!C25</f>
        <v>85299.99999999996</v>
      </c>
      <c r="K25" s="61">
        <f>K24+(126.7-103.8)/4</f>
        <v>109.52499999999998</v>
      </c>
      <c r="L25" s="61">
        <f>1000*'[1]Totals from FF levels'!E25</f>
        <v>101100.00000000004</v>
      </c>
      <c r="M25" s="61">
        <f t="shared" si="4"/>
        <v>16656.924000000086</v>
      </c>
      <c r="N25" s="69">
        <f t="shared" si="5"/>
        <v>126181.92400000006</v>
      </c>
      <c r="O25" s="69">
        <f t="shared" si="6"/>
        <v>125325.00000000006</v>
      </c>
      <c r="P25" s="69">
        <f>'[2]Net concepts'!$F25*1000</f>
        <v>1575.0000000000002</v>
      </c>
      <c r="Q25" s="69">
        <f t="shared" si="7"/>
        <v>127756.92400000006</v>
      </c>
      <c r="R25" s="61">
        <v>73.4</v>
      </c>
      <c r="S25" s="70">
        <f t="shared" si="8"/>
        <v>0.13200721206311675</v>
      </c>
      <c r="T25" s="61">
        <v>44.4</v>
      </c>
      <c r="U25" s="61">
        <v>198.8</v>
      </c>
      <c r="V25" s="73">
        <f t="shared" si="9"/>
        <v>0.22334004024144868</v>
      </c>
      <c r="W25" s="61">
        <f t="shared" si="10"/>
        <v>564976.722774775</v>
      </c>
      <c r="X25" s="73">
        <f t="shared" si="11"/>
        <v>0.2865459873634514</v>
      </c>
      <c r="Y25" s="72">
        <f t="shared" si="12"/>
        <v>564.976722774775</v>
      </c>
      <c r="Z25" s="9">
        <f t="shared" si="13"/>
        <v>1950</v>
      </c>
    </row>
    <row r="26" spans="1:26" ht="12.75">
      <c r="A26" s="59">
        <v>18354</v>
      </c>
      <c r="B26" s="61">
        <v>36544.824</v>
      </c>
      <c r="C26" s="61">
        <v>0</v>
      </c>
      <c r="D26" s="61">
        <f t="shared" si="0"/>
        <v>36544.824</v>
      </c>
      <c r="E26" s="9">
        <v>400</v>
      </c>
      <c r="F26" s="61">
        <f t="shared" si="1"/>
        <v>35700</v>
      </c>
      <c r="G26" s="9">
        <v>0</v>
      </c>
      <c r="H26" s="61">
        <f t="shared" si="2"/>
        <v>0</v>
      </c>
      <c r="I26" s="61">
        <f t="shared" si="3"/>
        <v>35700</v>
      </c>
      <c r="J26" s="61">
        <f>1000*'[1]Totals from FF levels'!C26</f>
        <v>89499.99999999996</v>
      </c>
      <c r="K26" s="61">
        <f>K25+(126.7-103.8)/4</f>
        <v>115.24999999999997</v>
      </c>
      <c r="L26" s="61">
        <f>1000*'[1]Totals from FF levels'!E26</f>
        <v>106725.00000000004</v>
      </c>
      <c r="M26" s="61">
        <f t="shared" si="4"/>
        <v>18069.824000000088</v>
      </c>
      <c r="N26" s="69">
        <f t="shared" si="5"/>
        <v>133319.82400000005</v>
      </c>
      <c r="O26" s="69">
        <f t="shared" si="6"/>
        <v>132475.00000000006</v>
      </c>
      <c r="P26" s="69">
        <f>'[2]Net concepts'!$F26*1000</f>
        <v>1625.0000000000002</v>
      </c>
      <c r="Q26" s="69">
        <f t="shared" si="7"/>
        <v>134944.82400000005</v>
      </c>
      <c r="R26" s="61">
        <v>75.765</v>
      </c>
      <c r="S26" s="70">
        <f t="shared" si="8"/>
        <v>0.13553741265065036</v>
      </c>
      <c r="T26" s="61">
        <v>49.9</v>
      </c>
      <c r="U26" s="61">
        <v>221</v>
      </c>
      <c r="V26" s="73">
        <f t="shared" si="9"/>
        <v>0.2257918552036199</v>
      </c>
      <c r="W26" s="61">
        <f t="shared" si="10"/>
        <v>590454.5311422847</v>
      </c>
      <c r="X26" s="73">
        <f>X27</f>
        <v>0.2620747943453594</v>
      </c>
      <c r="Y26" s="72">
        <f t="shared" si="12"/>
        <v>590.4545311422847</v>
      </c>
      <c r="Z26" s="9">
        <f t="shared" si="13"/>
        <v>1950</v>
      </c>
    </row>
    <row r="27" spans="1:26" ht="12.75">
      <c r="A27" s="59">
        <v>18445</v>
      </c>
      <c r="B27" s="61">
        <v>36766.996</v>
      </c>
      <c r="C27" s="61">
        <v>0</v>
      </c>
      <c r="D27" s="61">
        <f t="shared" si="0"/>
        <v>36766.996</v>
      </c>
      <c r="E27" s="9">
        <v>400</v>
      </c>
      <c r="F27" s="61">
        <f t="shared" si="1"/>
        <v>36100</v>
      </c>
      <c r="G27" s="9">
        <v>0</v>
      </c>
      <c r="H27" s="61">
        <f t="shared" si="2"/>
        <v>0</v>
      </c>
      <c r="I27" s="61">
        <f t="shared" si="3"/>
        <v>36100</v>
      </c>
      <c r="J27" s="61">
        <f>1000*'[1]Totals from FF levels'!C27</f>
        <v>93699.99999999996</v>
      </c>
      <c r="K27" s="61">
        <f>K26+(126.7-103.8)/4</f>
        <v>120.97499999999997</v>
      </c>
      <c r="L27" s="61">
        <f>1000*'[1]Totals from FF levels'!E27</f>
        <v>112350.00000000004</v>
      </c>
      <c r="M27" s="61">
        <f t="shared" si="4"/>
        <v>19316.996000000086</v>
      </c>
      <c r="N27" s="69">
        <f t="shared" si="5"/>
        <v>140291.99600000004</v>
      </c>
      <c r="O27" s="69">
        <f t="shared" si="6"/>
        <v>139625.00000000006</v>
      </c>
      <c r="P27" s="69">
        <f>'[2]Net concepts'!$F27*1000</f>
        <v>1675.0000000000002</v>
      </c>
      <c r="Q27" s="69">
        <f t="shared" si="7"/>
        <v>141966.99600000004</v>
      </c>
      <c r="R27" s="61">
        <v>78.13</v>
      </c>
      <c r="S27" s="70">
        <f t="shared" si="8"/>
        <v>0.13769136195054263</v>
      </c>
      <c r="T27" s="61">
        <v>56.2</v>
      </c>
      <c r="U27" s="61">
        <v>240.4</v>
      </c>
      <c r="V27" s="73">
        <f t="shared" si="9"/>
        <v>0.23377703826955076</v>
      </c>
      <c r="W27" s="61">
        <f t="shared" si="10"/>
        <v>600110.2462348756</v>
      </c>
      <c r="X27" s="73">
        <f aca="true" t="shared" si="14" ref="X27:X58">B27/N27</f>
        <v>0.2620747943453594</v>
      </c>
      <c r="Y27" s="72">
        <f t="shared" si="12"/>
        <v>600.1102462348756</v>
      </c>
      <c r="Z27" s="9">
        <f t="shared" si="13"/>
        <v>1950</v>
      </c>
    </row>
    <row r="28" spans="1:26" ht="12.75">
      <c r="A28" s="59">
        <v>18537</v>
      </c>
      <c r="B28" s="61">
        <v>37322.111</v>
      </c>
      <c r="C28" s="61">
        <v>0</v>
      </c>
      <c r="D28" s="61">
        <f t="shared" si="0"/>
        <v>37322.111</v>
      </c>
      <c r="E28" s="9">
        <v>400</v>
      </c>
      <c r="F28" s="61">
        <f t="shared" si="1"/>
        <v>36500</v>
      </c>
      <c r="G28" s="9">
        <v>0</v>
      </c>
      <c r="H28" s="61">
        <f t="shared" si="2"/>
        <v>0</v>
      </c>
      <c r="I28" s="61">
        <f t="shared" si="3"/>
        <v>36500</v>
      </c>
      <c r="J28" s="61">
        <f>1000*'[1]Totals from FF levels'!C28</f>
        <v>97899.99999999996</v>
      </c>
      <c r="K28" s="61">
        <f>K27+(126.7-103.8)/4</f>
        <v>126.69999999999996</v>
      </c>
      <c r="L28" s="61">
        <f>1000*'[1]Totals from FF levels'!E28</f>
        <v>117975.00000000004</v>
      </c>
      <c r="M28" s="61">
        <f t="shared" si="4"/>
        <v>20897.111000000084</v>
      </c>
      <c r="N28" s="69">
        <f t="shared" si="5"/>
        <v>147597.11100000003</v>
      </c>
      <c r="O28" s="69">
        <f t="shared" si="6"/>
        <v>146775.00000000003</v>
      </c>
      <c r="P28" s="69">
        <f>'[2]Net concepts'!$F28*1000</f>
        <v>1725</v>
      </c>
      <c r="Q28" s="69">
        <f t="shared" si="7"/>
        <v>149322.11100000003</v>
      </c>
      <c r="R28" s="61">
        <v>80.495</v>
      </c>
      <c r="S28" s="70">
        <f t="shared" si="8"/>
        <v>0.14158211402931917</v>
      </c>
      <c r="T28" s="61">
        <v>66.3</v>
      </c>
      <c r="U28" s="61">
        <v>276</v>
      </c>
      <c r="V28" s="73">
        <f t="shared" si="9"/>
        <v>0.24021739130434783</v>
      </c>
      <c r="W28" s="61">
        <f t="shared" si="10"/>
        <v>614431.4123076925</v>
      </c>
      <c r="X28" s="73">
        <f t="shared" si="14"/>
        <v>0.2528647799888169</v>
      </c>
      <c r="Y28" s="72">
        <f t="shared" si="12"/>
        <v>614.4314123076924</v>
      </c>
      <c r="Z28" s="9">
        <f t="shared" si="13"/>
        <v>1950</v>
      </c>
    </row>
    <row r="29" spans="1:26" ht="12.75">
      <c r="A29" s="59">
        <v>18629</v>
      </c>
      <c r="B29" s="61">
        <v>37800.647</v>
      </c>
      <c r="C29" s="61">
        <v>0</v>
      </c>
      <c r="D29" s="61">
        <f t="shared" si="0"/>
        <v>37800.647</v>
      </c>
      <c r="E29" s="9">
        <v>825</v>
      </c>
      <c r="F29" s="61">
        <f t="shared" si="1"/>
        <v>37325</v>
      </c>
      <c r="G29" s="9">
        <v>0</v>
      </c>
      <c r="H29" s="61">
        <f t="shared" si="2"/>
        <v>0</v>
      </c>
      <c r="I29" s="61">
        <f t="shared" si="3"/>
        <v>37325</v>
      </c>
      <c r="J29" s="61">
        <f>1000*'[1]Totals from FF levels'!C29</f>
        <v>102099.99999999997</v>
      </c>
      <c r="K29" s="61">
        <f>K28+(147.6-126.7)/4</f>
        <v>131.92499999999995</v>
      </c>
      <c r="L29" s="61">
        <f>1000*'[1]Totals from FF levels'!E29</f>
        <v>123600.00000000004</v>
      </c>
      <c r="M29" s="61">
        <f t="shared" si="4"/>
        <v>21975.64700000007</v>
      </c>
      <c r="N29" s="69">
        <f t="shared" si="5"/>
        <v>153900.647</v>
      </c>
      <c r="O29" s="69">
        <f t="shared" si="6"/>
        <v>153425</v>
      </c>
      <c r="P29" s="69">
        <f>'[2]Net concepts'!$F29*1000</f>
        <v>1800</v>
      </c>
      <c r="Q29" s="69">
        <f t="shared" si="7"/>
        <v>155700.647</v>
      </c>
      <c r="R29" s="61">
        <v>82.86</v>
      </c>
      <c r="S29" s="70">
        <f t="shared" si="8"/>
        <v>0.14279112809707728</v>
      </c>
      <c r="T29" s="61">
        <v>62.1</v>
      </c>
      <c r="U29" s="61">
        <v>244.3</v>
      </c>
      <c r="V29" s="73">
        <f t="shared" si="9"/>
        <v>0.2541956610724519</v>
      </c>
      <c r="W29" s="61">
        <f t="shared" si="10"/>
        <v>605441.6757181964</v>
      </c>
      <c r="X29" s="73">
        <f t="shared" si="14"/>
        <v>0.24561720653455082</v>
      </c>
      <c r="Y29" s="72">
        <f t="shared" si="12"/>
        <v>605.4416757181964</v>
      </c>
      <c r="Z29" s="9">
        <f t="shared" si="13"/>
        <v>1951</v>
      </c>
    </row>
    <row r="30" spans="1:26" ht="12.75">
      <c r="A30" s="59">
        <v>18719</v>
      </c>
      <c r="B30" s="61">
        <v>37887.918</v>
      </c>
      <c r="C30" s="61">
        <v>0</v>
      </c>
      <c r="D30" s="61">
        <f t="shared" si="0"/>
        <v>37887.918</v>
      </c>
      <c r="E30" s="9">
        <v>825</v>
      </c>
      <c r="F30" s="61">
        <f t="shared" si="1"/>
        <v>38150</v>
      </c>
      <c r="G30" s="9">
        <v>0</v>
      </c>
      <c r="H30" s="61">
        <f t="shared" si="2"/>
        <v>0</v>
      </c>
      <c r="I30" s="61">
        <f t="shared" si="3"/>
        <v>38150</v>
      </c>
      <c r="J30" s="61">
        <f>1000*'[1]Totals from FF levels'!C30</f>
        <v>104099.99999999997</v>
      </c>
      <c r="K30" s="61">
        <f>K29+(147.6-126.7)/4</f>
        <v>137.14999999999995</v>
      </c>
      <c r="L30" s="61">
        <f>1000*'[1]Totals from FF levels'!E30</f>
        <v>126800.00000000004</v>
      </c>
      <c r="M30" s="61">
        <f t="shared" si="4"/>
        <v>22437.91800000007</v>
      </c>
      <c r="N30" s="69">
        <f t="shared" si="5"/>
        <v>159587.918</v>
      </c>
      <c r="O30" s="69">
        <f t="shared" si="6"/>
        <v>159850</v>
      </c>
      <c r="P30" s="69">
        <f>'[2]Net concepts'!$F30*1000</f>
        <v>1875</v>
      </c>
      <c r="Q30" s="69">
        <f t="shared" si="7"/>
        <v>161462.918</v>
      </c>
      <c r="R30" s="61">
        <v>83.1925</v>
      </c>
      <c r="S30" s="70">
        <f t="shared" si="8"/>
        <v>0.14059910224532204</v>
      </c>
      <c r="T30" s="61">
        <v>65</v>
      </c>
      <c r="U30" s="61">
        <v>251.6</v>
      </c>
      <c r="V30" s="73">
        <f t="shared" si="9"/>
        <v>0.25834658187599363</v>
      </c>
      <c r="W30" s="61">
        <f t="shared" si="10"/>
        <v>617728.0025969232</v>
      </c>
      <c r="X30" s="73">
        <f t="shared" si="14"/>
        <v>0.23741094234965832</v>
      </c>
      <c r="Y30" s="72">
        <f t="shared" si="12"/>
        <v>617.7280025969231</v>
      </c>
      <c r="Z30" s="9">
        <f t="shared" si="13"/>
        <v>1951</v>
      </c>
    </row>
    <row r="31" spans="1:26" ht="12.75">
      <c r="A31" s="59">
        <v>18810</v>
      </c>
      <c r="B31" s="61">
        <v>37994.94</v>
      </c>
      <c r="C31" s="61">
        <v>0</v>
      </c>
      <c r="D31" s="61">
        <f t="shared" si="0"/>
        <v>37994.94</v>
      </c>
      <c r="E31" s="9">
        <v>825</v>
      </c>
      <c r="F31" s="61">
        <f t="shared" si="1"/>
        <v>38975</v>
      </c>
      <c r="G31" s="9">
        <v>0</v>
      </c>
      <c r="H31" s="61">
        <f t="shared" si="2"/>
        <v>0</v>
      </c>
      <c r="I31" s="61">
        <f t="shared" si="3"/>
        <v>38975</v>
      </c>
      <c r="J31" s="61">
        <f>1000*'[1]Totals from FF levels'!C31</f>
        <v>106099.99999999997</v>
      </c>
      <c r="K31" s="61">
        <f>K30+(147.6-126.7)/4</f>
        <v>142.37499999999994</v>
      </c>
      <c r="L31" s="61">
        <f>1000*'[1]Totals from FF levels'!E31</f>
        <v>130000.00000000006</v>
      </c>
      <c r="M31" s="61">
        <f t="shared" si="4"/>
        <v>22919.94000000009</v>
      </c>
      <c r="N31" s="69">
        <f t="shared" si="5"/>
        <v>165294.94000000003</v>
      </c>
      <c r="O31" s="69">
        <f t="shared" si="6"/>
        <v>166275.00000000003</v>
      </c>
      <c r="P31" s="69">
        <f>'[2]Net concepts'!$F31*1000</f>
        <v>1950.0000000000002</v>
      </c>
      <c r="Q31" s="69">
        <f t="shared" si="7"/>
        <v>167244.94000000003</v>
      </c>
      <c r="R31" s="61">
        <v>83.525</v>
      </c>
      <c r="S31" s="70">
        <f t="shared" si="8"/>
        <v>0.13866086886870274</v>
      </c>
      <c r="T31" s="61">
        <v>59.5</v>
      </c>
      <c r="U31" s="61">
        <v>232.7</v>
      </c>
      <c r="V31" s="73">
        <f t="shared" si="9"/>
        <v>0.25569402664374735</v>
      </c>
      <c r="W31" s="61">
        <f t="shared" si="10"/>
        <v>646456.0090420168</v>
      </c>
      <c r="X31" s="73">
        <f t="shared" si="14"/>
        <v>0.22986148275319254</v>
      </c>
      <c r="Y31" s="72">
        <f t="shared" si="12"/>
        <v>646.4560090420168</v>
      </c>
      <c r="Z31" s="9">
        <f t="shared" si="13"/>
        <v>1951</v>
      </c>
    </row>
    <row r="32" spans="1:26" ht="12.75">
      <c r="A32" s="59">
        <v>18902</v>
      </c>
      <c r="B32" s="61">
        <v>38480.434</v>
      </c>
      <c r="C32" s="61">
        <v>0</v>
      </c>
      <c r="D32" s="61">
        <f t="shared" si="0"/>
        <v>38480.434</v>
      </c>
      <c r="E32" s="9">
        <v>825</v>
      </c>
      <c r="F32" s="61">
        <f t="shared" si="1"/>
        <v>39800</v>
      </c>
      <c r="G32" s="9">
        <v>0</v>
      </c>
      <c r="H32" s="61">
        <f t="shared" si="2"/>
        <v>0</v>
      </c>
      <c r="I32" s="61">
        <f t="shared" si="3"/>
        <v>39800</v>
      </c>
      <c r="J32" s="61">
        <f>1000*'[1]Totals from FF levels'!C32</f>
        <v>108099.99999999997</v>
      </c>
      <c r="K32" s="61">
        <v>147.6</v>
      </c>
      <c r="L32" s="61">
        <f>1000*'[1]Totals from FF levels'!E32</f>
        <v>133200.00000000006</v>
      </c>
      <c r="M32" s="61">
        <f t="shared" si="4"/>
        <v>23780.43400000009</v>
      </c>
      <c r="N32" s="69">
        <f t="shared" si="5"/>
        <v>171380.4340000001</v>
      </c>
      <c r="O32" s="69">
        <f t="shared" si="6"/>
        <v>172700.0000000001</v>
      </c>
      <c r="P32" s="69">
        <f>'[2]Net concepts'!$F32*1000</f>
        <v>2025.0000000000005</v>
      </c>
      <c r="Q32" s="69">
        <f t="shared" si="7"/>
        <v>173405.4340000001</v>
      </c>
      <c r="R32" s="61">
        <v>83.8575</v>
      </c>
      <c r="S32" s="70">
        <f t="shared" si="8"/>
        <v>0.13875816185644665</v>
      </c>
      <c r="T32" s="61">
        <v>54.6</v>
      </c>
      <c r="U32" s="61">
        <v>212.4</v>
      </c>
      <c r="V32" s="73">
        <f t="shared" si="9"/>
        <v>0.2570621468926554</v>
      </c>
      <c r="W32" s="61">
        <f t="shared" si="10"/>
        <v>666688.7212747256</v>
      </c>
      <c r="X32" s="73">
        <f t="shared" si="14"/>
        <v>0.22453224736261304</v>
      </c>
      <c r="Y32" s="72">
        <f t="shared" si="12"/>
        <v>666.6887212747256</v>
      </c>
      <c r="Z32" s="9">
        <f t="shared" si="13"/>
        <v>1951</v>
      </c>
    </row>
    <row r="33" spans="1:26" ht="12.75">
      <c r="A33" s="59">
        <v>18994</v>
      </c>
      <c r="B33" s="61">
        <v>39002.994</v>
      </c>
      <c r="C33" s="61">
        <v>0</v>
      </c>
      <c r="D33" s="61">
        <f t="shared" si="0"/>
        <v>39002.994</v>
      </c>
      <c r="E33" s="9">
        <v>1081</v>
      </c>
      <c r="F33" s="61">
        <f t="shared" si="1"/>
        <v>40881</v>
      </c>
      <c r="G33" s="9">
        <v>0</v>
      </c>
      <c r="H33" s="61">
        <f t="shared" si="2"/>
        <v>0</v>
      </c>
      <c r="I33" s="61">
        <f t="shared" si="3"/>
        <v>40881</v>
      </c>
      <c r="J33" s="61">
        <f>1000*'[1]Totals from FF levels'!C33</f>
        <v>110099.99999999997</v>
      </c>
      <c r="K33" s="61">
        <v>151.46</v>
      </c>
      <c r="L33" s="61">
        <f>1000*'[1]Totals from FF levels'!E33</f>
        <v>136400.00000000003</v>
      </c>
      <c r="M33" s="61">
        <f t="shared" si="4"/>
        <v>24421.994000000057</v>
      </c>
      <c r="N33" s="69">
        <f t="shared" si="5"/>
        <v>175881.99400000006</v>
      </c>
      <c r="O33" s="69">
        <f t="shared" si="6"/>
        <v>177760.00000000006</v>
      </c>
      <c r="P33" s="69">
        <f>'[2]Net concepts'!$F33*1000</f>
        <v>1250</v>
      </c>
      <c r="Q33" s="69">
        <f t="shared" si="7"/>
        <v>177131.99400000006</v>
      </c>
      <c r="R33" s="61">
        <v>84.19</v>
      </c>
      <c r="S33" s="70">
        <f t="shared" si="8"/>
        <v>0.13885442986278657</v>
      </c>
      <c r="T33" s="61">
        <v>55.4</v>
      </c>
      <c r="U33" s="61">
        <v>216.6</v>
      </c>
      <c r="V33" s="73">
        <f t="shared" si="9"/>
        <v>0.25577100646352724</v>
      </c>
      <c r="W33" s="61">
        <f t="shared" si="10"/>
        <v>687654.149826715</v>
      </c>
      <c r="X33" s="73">
        <f t="shared" si="14"/>
        <v>0.22175660573873177</v>
      </c>
      <c r="Y33" s="72">
        <f t="shared" si="12"/>
        <v>687.654149826715</v>
      </c>
      <c r="Z33" s="9">
        <f t="shared" si="13"/>
        <v>1952</v>
      </c>
    </row>
    <row r="34" spans="1:26" ht="12.75">
      <c r="A34" s="59">
        <v>19085</v>
      </c>
      <c r="B34" s="61">
        <v>40250.341</v>
      </c>
      <c r="C34" s="61">
        <v>0</v>
      </c>
      <c r="D34" s="61">
        <f t="shared" si="0"/>
        <v>40250.341</v>
      </c>
      <c r="E34" s="9">
        <v>1470</v>
      </c>
      <c r="F34" s="61">
        <f t="shared" si="1"/>
        <v>42351</v>
      </c>
      <c r="G34" s="9">
        <v>0</v>
      </c>
      <c r="H34" s="61">
        <f t="shared" si="2"/>
        <v>0</v>
      </c>
      <c r="I34" s="61">
        <f t="shared" si="3"/>
        <v>42351</v>
      </c>
      <c r="J34" s="61">
        <f>1000*'[1]Totals from FF levels'!C34</f>
        <v>108240</v>
      </c>
      <c r="K34" s="61">
        <v>157.61</v>
      </c>
      <c r="L34" s="61">
        <f>1000*'[1]Totals from FF levels'!E34</f>
        <v>133950</v>
      </c>
      <c r="M34" s="61">
        <f t="shared" si="4"/>
        <v>23609.341</v>
      </c>
      <c r="N34" s="69">
        <f t="shared" si="5"/>
        <v>181219.34100000001</v>
      </c>
      <c r="O34" s="69">
        <f t="shared" si="6"/>
        <v>183320</v>
      </c>
      <c r="P34" s="69">
        <f>'[2]Net concepts'!$F34*1000</f>
        <v>1160.0000000000002</v>
      </c>
      <c r="Q34" s="69">
        <f t="shared" si="7"/>
        <v>182379.34100000001</v>
      </c>
      <c r="R34" s="61">
        <v>86.18</v>
      </c>
      <c r="S34" s="70">
        <f t="shared" si="8"/>
        <v>0.1302804704493435</v>
      </c>
      <c r="T34" s="61">
        <v>49.9</v>
      </c>
      <c r="U34" s="61">
        <v>196.8</v>
      </c>
      <c r="V34" s="73">
        <f t="shared" si="9"/>
        <v>0.2535569105691057</v>
      </c>
      <c r="W34" s="61">
        <f t="shared" si="10"/>
        <v>714708.7436633267</v>
      </c>
      <c r="X34" s="73">
        <f t="shared" si="14"/>
        <v>0.22210841722462724</v>
      </c>
      <c r="Y34" s="72">
        <f t="shared" si="12"/>
        <v>714.7087436633267</v>
      </c>
      <c r="Z34" s="9">
        <f t="shared" si="13"/>
        <v>1952</v>
      </c>
    </row>
    <row r="35" spans="1:26" ht="12.75">
      <c r="A35" s="59">
        <v>19176</v>
      </c>
      <c r="B35" s="61">
        <v>40994.868</v>
      </c>
      <c r="C35" s="61">
        <v>0</v>
      </c>
      <c r="D35" s="61">
        <f t="shared" si="0"/>
        <v>40994.868</v>
      </c>
      <c r="E35" s="9">
        <v>1127</v>
      </c>
      <c r="F35" s="61">
        <f t="shared" si="1"/>
        <v>43478</v>
      </c>
      <c r="G35" s="9">
        <v>0</v>
      </c>
      <c r="H35" s="61">
        <f t="shared" si="2"/>
        <v>0</v>
      </c>
      <c r="I35" s="61">
        <f t="shared" si="3"/>
        <v>43478</v>
      </c>
      <c r="J35" s="61">
        <f>1000*'[1]Totals from FF levels'!C35</f>
        <v>108210</v>
      </c>
      <c r="K35" s="61">
        <v>156.91</v>
      </c>
      <c r="L35" s="61">
        <f>1000*'[1]Totals from FF levels'!E35</f>
        <v>130979.99999999999</v>
      </c>
      <c r="M35" s="61">
        <f t="shared" si="4"/>
        <v>20286.867999999988</v>
      </c>
      <c r="N35" s="69">
        <f t="shared" si="5"/>
        <v>177196.868</v>
      </c>
      <c r="O35" s="69">
        <f t="shared" si="6"/>
        <v>179680</v>
      </c>
      <c r="P35" s="69">
        <f>'[2]Net concepts'!$F35*1000</f>
        <v>1290</v>
      </c>
      <c r="Q35" s="69">
        <f t="shared" si="7"/>
        <v>178486.868</v>
      </c>
      <c r="R35" s="61">
        <v>88.76</v>
      </c>
      <c r="S35" s="70">
        <f t="shared" si="8"/>
        <v>0.11448773462519658</v>
      </c>
      <c r="T35" s="61">
        <v>53.9</v>
      </c>
      <c r="U35" s="61">
        <v>207.3</v>
      </c>
      <c r="V35" s="73">
        <f t="shared" si="9"/>
        <v>0.2600096478533526</v>
      </c>
      <c r="W35" s="61">
        <f t="shared" si="10"/>
        <v>681501.1268348794</v>
      </c>
      <c r="X35" s="73">
        <f t="shared" si="14"/>
        <v>0.23135210267937695</v>
      </c>
      <c r="Y35" s="72">
        <f t="shared" si="12"/>
        <v>681.5011268348794</v>
      </c>
      <c r="Z35" s="9">
        <f t="shared" si="13"/>
        <v>1952</v>
      </c>
    </row>
    <row r="36" spans="1:26" ht="12.75">
      <c r="A36" s="59">
        <v>19268</v>
      </c>
      <c r="B36" s="61">
        <v>41567.56</v>
      </c>
      <c r="C36" s="61">
        <v>0</v>
      </c>
      <c r="D36" s="61">
        <f t="shared" si="0"/>
        <v>41567.56</v>
      </c>
      <c r="E36" s="9">
        <v>1027</v>
      </c>
      <c r="F36" s="61">
        <f t="shared" si="1"/>
        <v>44505</v>
      </c>
      <c r="G36" s="9">
        <v>0</v>
      </c>
      <c r="H36" s="61">
        <f t="shared" si="2"/>
        <v>0</v>
      </c>
      <c r="I36" s="61">
        <f t="shared" si="3"/>
        <v>44505</v>
      </c>
      <c r="J36" s="61">
        <f>1000*'[1]Totals from FF levels'!C36</f>
        <v>113490</v>
      </c>
      <c r="K36" s="61">
        <v>146.63</v>
      </c>
      <c r="L36" s="61">
        <f>1000*'[1]Totals from FF levels'!E36</f>
        <v>136150</v>
      </c>
      <c r="M36" s="61">
        <f t="shared" si="4"/>
        <v>19722.559999999998</v>
      </c>
      <c r="N36" s="69">
        <f t="shared" si="5"/>
        <v>166352.56</v>
      </c>
      <c r="O36" s="69">
        <f t="shared" si="6"/>
        <v>169290</v>
      </c>
      <c r="P36" s="69">
        <f>'[2]Net concepts'!$F36*1000</f>
        <v>1330</v>
      </c>
      <c r="Q36" s="69">
        <f t="shared" si="7"/>
        <v>167682.56</v>
      </c>
      <c r="R36" s="61">
        <v>89.96</v>
      </c>
      <c r="S36" s="70">
        <f t="shared" si="8"/>
        <v>0.11855880065807221</v>
      </c>
      <c r="T36" s="61">
        <v>57</v>
      </c>
      <c r="U36" s="61">
        <v>221.7</v>
      </c>
      <c r="V36" s="73">
        <f t="shared" si="9"/>
        <v>0.25710419485791614</v>
      </c>
      <c r="W36" s="61">
        <f t="shared" si="10"/>
        <v>647023.9044210525</v>
      </c>
      <c r="X36" s="73">
        <f t="shared" si="14"/>
        <v>0.24987628684524</v>
      </c>
      <c r="Y36" s="72">
        <f t="shared" si="12"/>
        <v>647.0239044210525</v>
      </c>
      <c r="Z36" s="9">
        <f t="shared" si="13"/>
        <v>1952</v>
      </c>
    </row>
    <row r="37" spans="1:26" ht="12.75">
      <c r="A37" s="59">
        <v>19360</v>
      </c>
      <c r="B37" s="61">
        <v>41998.077</v>
      </c>
      <c r="C37" s="61">
        <v>0</v>
      </c>
      <c r="D37" s="61">
        <f t="shared" si="0"/>
        <v>41998.077</v>
      </c>
      <c r="E37" s="9">
        <v>760</v>
      </c>
      <c r="F37" s="61">
        <f t="shared" si="1"/>
        <v>45265</v>
      </c>
      <c r="G37" s="9">
        <v>0</v>
      </c>
      <c r="H37" s="61">
        <f t="shared" si="2"/>
        <v>0</v>
      </c>
      <c r="I37" s="61">
        <f t="shared" si="3"/>
        <v>45265</v>
      </c>
      <c r="J37" s="61">
        <f>1000*'[1]Totals from FF levels'!C37</f>
        <v>115500</v>
      </c>
      <c r="K37" s="61">
        <v>143.05</v>
      </c>
      <c r="L37" s="61">
        <f>1000*'[1]Totals from FF levels'!E37</f>
        <v>141230</v>
      </c>
      <c r="M37" s="61">
        <f t="shared" si="4"/>
        <v>22463.07699999999</v>
      </c>
      <c r="N37" s="69">
        <f t="shared" si="5"/>
        <v>165513.077</v>
      </c>
      <c r="O37" s="69">
        <f t="shared" si="6"/>
        <v>168780</v>
      </c>
      <c r="P37" s="69">
        <f>'[2]Net concepts'!$F37*1000</f>
        <v>1480</v>
      </c>
      <c r="Q37" s="69">
        <f t="shared" si="7"/>
        <v>166993.077</v>
      </c>
      <c r="R37" s="61">
        <v>91.16</v>
      </c>
      <c r="S37" s="70">
        <f t="shared" si="8"/>
        <v>0.13571783817420052</v>
      </c>
      <c r="T37" s="61">
        <v>57.8</v>
      </c>
      <c r="U37" s="61">
        <v>227.4</v>
      </c>
      <c r="V37" s="73">
        <f t="shared" si="9"/>
        <v>0.2541776605101143</v>
      </c>
      <c r="W37" s="61">
        <f t="shared" si="10"/>
        <v>651170.8254290657</v>
      </c>
      <c r="X37" s="73">
        <f t="shared" si="14"/>
        <v>0.2537447660404501</v>
      </c>
      <c r="Y37" s="72">
        <f t="shared" si="12"/>
        <v>651.1708254290658</v>
      </c>
      <c r="Z37" s="9">
        <f t="shared" si="13"/>
        <v>1953</v>
      </c>
    </row>
    <row r="38" spans="1:26" ht="12.75">
      <c r="A38" s="59">
        <v>19450</v>
      </c>
      <c r="B38" s="61">
        <v>42612.952</v>
      </c>
      <c r="C38" s="61">
        <v>0</v>
      </c>
      <c r="D38" s="61">
        <f t="shared" si="0"/>
        <v>42612.952</v>
      </c>
      <c r="E38" s="9">
        <v>1013</v>
      </c>
      <c r="F38" s="61">
        <f t="shared" si="1"/>
        <v>46278</v>
      </c>
      <c r="G38" s="9">
        <v>0</v>
      </c>
      <c r="H38" s="61">
        <f t="shared" si="2"/>
        <v>0</v>
      </c>
      <c r="I38" s="61">
        <f t="shared" si="3"/>
        <v>46278</v>
      </c>
      <c r="J38" s="61">
        <f>1000*'[1]Totals from FF levels'!C38</f>
        <v>113870</v>
      </c>
      <c r="K38" s="61">
        <v>133.82</v>
      </c>
      <c r="L38" s="61">
        <f>1000*'[1]Totals from FF levels'!E38</f>
        <v>139120</v>
      </c>
      <c r="M38" s="61">
        <f t="shared" si="4"/>
        <v>21584.95199999999</v>
      </c>
      <c r="N38" s="69">
        <f t="shared" si="5"/>
        <v>155404.952</v>
      </c>
      <c r="O38" s="69">
        <f t="shared" si="6"/>
        <v>159070</v>
      </c>
      <c r="P38" s="69">
        <f>'[2]Net concepts'!$F38*1000</f>
        <v>1620</v>
      </c>
      <c r="Q38" s="69">
        <f t="shared" si="7"/>
        <v>157024.952</v>
      </c>
      <c r="R38" s="61">
        <v>92.27</v>
      </c>
      <c r="S38" s="70">
        <f t="shared" si="8"/>
        <v>0.13889487897399816</v>
      </c>
      <c r="T38" s="61">
        <v>57.9</v>
      </c>
      <c r="U38" s="61">
        <v>227.3</v>
      </c>
      <c r="V38" s="73">
        <f t="shared" si="9"/>
        <v>0.2547294324681038</v>
      </c>
      <c r="W38" s="61">
        <f t="shared" si="10"/>
        <v>610078.5075924007</v>
      </c>
      <c r="X38" s="73">
        <f t="shared" si="14"/>
        <v>0.27420588244832766</v>
      </c>
      <c r="Y38" s="72">
        <f t="shared" si="12"/>
        <v>610.0785075924007</v>
      </c>
      <c r="Z38" s="9">
        <f t="shared" si="13"/>
        <v>1953</v>
      </c>
    </row>
    <row r="39" spans="1:26" ht="12.75">
      <c r="A39" s="59">
        <v>19541</v>
      </c>
      <c r="B39" s="61">
        <v>42285.649</v>
      </c>
      <c r="C39" s="61">
        <v>0</v>
      </c>
      <c r="D39" s="61">
        <f t="shared" si="0"/>
        <v>42285.649</v>
      </c>
      <c r="E39" s="9">
        <v>530</v>
      </c>
      <c r="F39" s="61">
        <f t="shared" si="1"/>
        <v>46808</v>
      </c>
      <c r="G39" s="9">
        <v>0</v>
      </c>
      <c r="H39" s="61">
        <f t="shared" si="2"/>
        <v>0</v>
      </c>
      <c r="I39" s="61">
        <f t="shared" si="3"/>
        <v>46808</v>
      </c>
      <c r="J39" s="61">
        <f>1000*'[1]Totals from FF levels'!C39</f>
        <v>114490</v>
      </c>
      <c r="K39" s="61">
        <v>129.27</v>
      </c>
      <c r="L39" s="61">
        <f>1000*'[1]Totals from FF levels'!E39</f>
        <v>139790</v>
      </c>
      <c r="M39" s="61">
        <f t="shared" si="4"/>
        <v>20777.649000000005</v>
      </c>
      <c r="N39" s="69">
        <f t="shared" si="5"/>
        <v>150047.64900000003</v>
      </c>
      <c r="O39" s="69">
        <f t="shared" si="6"/>
        <v>154570.00000000003</v>
      </c>
      <c r="P39" s="69">
        <f>'[2]Net concepts'!$F39*1000</f>
        <v>1800</v>
      </c>
      <c r="Q39" s="69">
        <f t="shared" si="7"/>
        <v>151847.64900000003</v>
      </c>
      <c r="R39" s="61">
        <v>93.17</v>
      </c>
      <c r="S39" s="70">
        <f t="shared" si="8"/>
        <v>0.13847367245320852</v>
      </c>
      <c r="T39" s="61">
        <v>57.2</v>
      </c>
      <c r="U39" s="61">
        <v>222.1</v>
      </c>
      <c r="V39" s="73">
        <f t="shared" si="9"/>
        <v>0.25754164790634854</v>
      </c>
      <c r="W39" s="61">
        <f t="shared" si="10"/>
        <v>582615.0846660839</v>
      </c>
      <c r="X39" s="73">
        <f t="shared" si="14"/>
        <v>0.281814805375591</v>
      </c>
      <c r="Y39" s="72">
        <f t="shared" si="12"/>
        <v>582.6150846660839</v>
      </c>
      <c r="Z39" s="9">
        <f t="shared" si="13"/>
        <v>1953</v>
      </c>
    </row>
    <row r="40" spans="1:26" ht="12.75">
      <c r="A40" s="59">
        <v>19633</v>
      </c>
      <c r="B40" s="61">
        <v>43416.805</v>
      </c>
      <c r="C40" s="61">
        <v>0</v>
      </c>
      <c r="D40" s="61">
        <f t="shared" si="0"/>
        <v>43416.805</v>
      </c>
      <c r="E40" s="9">
        <v>1212</v>
      </c>
      <c r="F40" s="61">
        <f t="shared" si="1"/>
        <v>48020</v>
      </c>
      <c r="G40" s="9">
        <v>0</v>
      </c>
      <c r="H40" s="61">
        <f t="shared" si="2"/>
        <v>0</v>
      </c>
      <c r="I40" s="61">
        <f t="shared" si="3"/>
        <v>48020</v>
      </c>
      <c r="J40" s="61">
        <f>1000*'[1]Totals from FF levels'!C40</f>
        <v>118490</v>
      </c>
      <c r="K40" s="61">
        <v>144.08</v>
      </c>
      <c r="L40" s="61">
        <f>1000*'[1]Totals from FF levels'!E40</f>
        <v>144010</v>
      </c>
      <c r="M40" s="61">
        <f t="shared" si="4"/>
        <v>20916.804999999993</v>
      </c>
      <c r="N40" s="69">
        <f t="shared" si="5"/>
        <v>164996.805</v>
      </c>
      <c r="O40" s="69">
        <f t="shared" si="6"/>
        <v>169600</v>
      </c>
      <c r="P40" s="69">
        <f>'[2]Net concepts'!$F40*1000</f>
        <v>1780.0000000000002</v>
      </c>
      <c r="Q40" s="69">
        <f t="shared" si="7"/>
        <v>166776.805</v>
      </c>
      <c r="R40" s="61">
        <v>93.89</v>
      </c>
      <c r="S40" s="70">
        <f t="shared" si="8"/>
        <v>0.1267709698984777</v>
      </c>
      <c r="T40" s="61">
        <v>52.2</v>
      </c>
      <c r="U40" s="61">
        <v>204.8</v>
      </c>
      <c r="V40" s="73">
        <f t="shared" si="9"/>
        <v>0.2548828125</v>
      </c>
      <c r="W40" s="61">
        <f t="shared" si="10"/>
        <v>647343.7866666666</v>
      </c>
      <c r="X40" s="73">
        <f t="shared" si="14"/>
        <v>0.2631372468091125</v>
      </c>
      <c r="Y40" s="72">
        <f t="shared" si="12"/>
        <v>647.3437866666666</v>
      </c>
      <c r="Z40" s="9">
        <f t="shared" si="13"/>
        <v>1953</v>
      </c>
    </row>
    <row r="41" spans="1:26" ht="12.75">
      <c r="A41" s="59">
        <v>19725</v>
      </c>
      <c r="B41" s="61">
        <v>44045.687</v>
      </c>
      <c r="C41" s="61">
        <v>0</v>
      </c>
      <c r="D41" s="61">
        <f t="shared" si="0"/>
        <v>44045.687</v>
      </c>
      <c r="E41" s="9">
        <v>777</v>
      </c>
      <c r="F41" s="61">
        <f t="shared" si="1"/>
        <v>48797</v>
      </c>
      <c r="G41" s="9">
        <v>0</v>
      </c>
      <c r="H41" s="61">
        <f t="shared" si="2"/>
        <v>0</v>
      </c>
      <c r="I41" s="61">
        <f t="shared" si="3"/>
        <v>48797</v>
      </c>
      <c r="J41" s="61">
        <f>1000*'[1]Totals from FF levels'!C41</f>
        <v>118530</v>
      </c>
      <c r="K41" s="61">
        <v>156.26</v>
      </c>
      <c r="L41" s="61">
        <f>1000*'[1]Totals from FF levels'!E41</f>
        <v>146100</v>
      </c>
      <c r="M41" s="61">
        <f t="shared" si="4"/>
        <v>22818.687000000005</v>
      </c>
      <c r="N41" s="69">
        <f t="shared" si="5"/>
        <v>179078.687</v>
      </c>
      <c r="O41" s="69">
        <f t="shared" si="6"/>
        <v>183830</v>
      </c>
      <c r="P41" s="69">
        <f>'[2]Net concepts'!$F41*1000</f>
        <v>1950</v>
      </c>
      <c r="Q41" s="69">
        <f t="shared" si="7"/>
        <v>181028.687</v>
      </c>
      <c r="R41" s="61">
        <v>94.26</v>
      </c>
      <c r="S41" s="70">
        <f t="shared" si="8"/>
        <v>0.12742268430860232</v>
      </c>
      <c r="T41" s="61">
        <v>51.6</v>
      </c>
      <c r="U41" s="61">
        <v>203.5</v>
      </c>
      <c r="V41" s="73">
        <f t="shared" si="9"/>
        <v>0.25356265356265356</v>
      </c>
      <c r="W41" s="61">
        <f t="shared" si="10"/>
        <v>706250.2481492248</v>
      </c>
      <c r="X41" s="73">
        <f t="shared" si="14"/>
        <v>0.24595716965470044</v>
      </c>
      <c r="Y41" s="72">
        <f t="shared" si="12"/>
        <v>706.2502481492248</v>
      </c>
      <c r="Z41" s="9">
        <f t="shared" si="13"/>
        <v>1954</v>
      </c>
    </row>
    <row r="42" spans="1:26" ht="12.75">
      <c r="A42" s="59">
        <v>19815</v>
      </c>
      <c r="B42" s="61">
        <v>45036.856</v>
      </c>
      <c r="C42" s="61">
        <v>0</v>
      </c>
      <c r="D42" s="61">
        <f t="shared" si="0"/>
        <v>45036.856</v>
      </c>
      <c r="E42" s="9">
        <v>935</v>
      </c>
      <c r="F42" s="61">
        <f t="shared" si="1"/>
        <v>49732</v>
      </c>
      <c r="G42" s="9">
        <v>0</v>
      </c>
      <c r="H42" s="61">
        <f t="shared" si="2"/>
        <v>0</v>
      </c>
      <c r="I42" s="61">
        <f t="shared" si="3"/>
        <v>49732</v>
      </c>
      <c r="J42" s="61">
        <f>1000*'[1]Totals from FF levels'!C42</f>
        <v>114260</v>
      </c>
      <c r="K42" s="61">
        <v>172.55</v>
      </c>
      <c r="L42" s="61">
        <f>1000*'[1]Totals from FF levels'!E42</f>
        <v>140550</v>
      </c>
      <c r="M42" s="61">
        <f t="shared" si="4"/>
        <v>21594.856</v>
      </c>
      <c r="N42" s="69">
        <f t="shared" si="5"/>
        <v>194144.856</v>
      </c>
      <c r="O42" s="69">
        <f t="shared" si="6"/>
        <v>198840</v>
      </c>
      <c r="P42" s="69">
        <f>'[2]Net concepts'!$F42*1000</f>
        <v>1930</v>
      </c>
      <c r="Q42" s="69">
        <f t="shared" si="7"/>
        <v>196074.856</v>
      </c>
      <c r="R42" s="61">
        <v>95.62</v>
      </c>
      <c r="S42" s="70">
        <f t="shared" si="8"/>
        <v>0.11123063698375815</v>
      </c>
      <c r="T42" s="61">
        <v>51.2</v>
      </c>
      <c r="U42" s="61">
        <v>201.7</v>
      </c>
      <c r="V42" s="73">
        <f t="shared" si="9"/>
        <v>0.2538423401090729</v>
      </c>
      <c r="W42" s="61">
        <f t="shared" si="10"/>
        <v>764824.5596718749</v>
      </c>
      <c r="X42" s="73">
        <f t="shared" si="14"/>
        <v>0.23197553068313073</v>
      </c>
      <c r="Y42" s="72">
        <f t="shared" si="12"/>
        <v>764.8245596718749</v>
      </c>
      <c r="Z42" s="9">
        <f t="shared" si="13"/>
        <v>1954</v>
      </c>
    </row>
    <row r="43" spans="1:26" ht="12.75">
      <c r="A43" s="59">
        <v>19906</v>
      </c>
      <c r="B43" s="61">
        <v>45817.788</v>
      </c>
      <c r="C43" s="61">
        <v>0</v>
      </c>
      <c r="D43" s="61">
        <f t="shared" si="0"/>
        <v>45817.788</v>
      </c>
      <c r="E43" s="9">
        <v>1275</v>
      </c>
      <c r="F43" s="61">
        <f t="shared" si="1"/>
        <v>51007</v>
      </c>
      <c r="G43" s="9">
        <v>0</v>
      </c>
      <c r="H43" s="61">
        <f t="shared" si="2"/>
        <v>0</v>
      </c>
      <c r="I43" s="61">
        <f t="shared" si="3"/>
        <v>51007</v>
      </c>
      <c r="J43" s="61">
        <f>1000*'[1]Totals from FF levels'!C43</f>
        <v>113730</v>
      </c>
      <c r="K43" s="61">
        <v>191.99</v>
      </c>
      <c r="L43" s="61">
        <f>1000*'[1]Totals from FF levels'!E43</f>
        <v>138010</v>
      </c>
      <c r="M43" s="61">
        <f t="shared" si="4"/>
        <v>19090.788</v>
      </c>
      <c r="N43" s="69">
        <f t="shared" si="5"/>
        <v>211080.788</v>
      </c>
      <c r="O43" s="69">
        <f t="shared" si="6"/>
        <v>216270</v>
      </c>
      <c r="P43" s="69">
        <f>'[2]Net concepts'!$F43*1000</f>
        <v>2040</v>
      </c>
      <c r="Q43" s="69">
        <f t="shared" si="7"/>
        <v>213120.788</v>
      </c>
      <c r="R43" s="61">
        <v>97.42</v>
      </c>
      <c r="S43" s="70">
        <f t="shared" si="8"/>
        <v>0.09044303927840179</v>
      </c>
      <c r="T43" s="61">
        <v>54.7</v>
      </c>
      <c r="U43" s="61">
        <v>212</v>
      </c>
      <c r="V43" s="73">
        <f t="shared" si="9"/>
        <v>0.25801886792452833</v>
      </c>
      <c r="W43" s="61">
        <f t="shared" si="10"/>
        <v>818082.761535649</v>
      </c>
      <c r="X43" s="73">
        <f t="shared" si="14"/>
        <v>0.21706280535583372</v>
      </c>
      <c r="Y43" s="72">
        <f t="shared" si="12"/>
        <v>818.082761535649</v>
      </c>
      <c r="Z43" s="9">
        <f t="shared" si="13"/>
        <v>1954</v>
      </c>
    </row>
    <row r="44" spans="1:26" ht="12.75">
      <c r="A44" s="59">
        <v>19998</v>
      </c>
      <c r="B44" s="61">
        <v>45923.892</v>
      </c>
      <c r="C44" s="61">
        <v>0</v>
      </c>
      <c r="D44" s="61">
        <f t="shared" si="0"/>
        <v>45923.892</v>
      </c>
      <c r="E44" s="9">
        <v>548</v>
      </c>
      <c r="F44" s="61">
        <f t="shared" si="1"/>
        <v>51555</v>
      </c>
      <c r="G44" s="9">
        <v>0</v>
      </c>
      <c r="H44" s="61">
        <f t="shared" si="2"/>
        <v>0</v>
      </c>
      <c r="I44" s="61">
        <f t="shared" si="3"/>
        <v>51555</v>
      </c>
      <c r="J44" s="61">
        <f>1000*'[1]Totals from FF levels'!C44</f>
        <v>119270</v>
      </c>
      <c r="K44" s="61">
        <v>194.84</v>
      </c>
      <c r="L44" s="61">
        <f>1000*'[1]Totals from FF levels'!E44</f>
        <v>142580</v>
      </c>
      <c r="M44" s="61">
        <f t="shared" si="4"/>
        <v>17678.891999999993</v>
      </c>
      <c r="N44" s="69">
        <f t="shared" si="5"/>
        <v>212518.892</v>
      </c>
      <c r="O44" s="69">
        <f t="shared" si="6"/>
        <v>218150</v>
      </c>
      <c r="P44" s="69">
        <f>'[2]Net concepts'!$F44*1000</f>
        <v>1970</v>
      </c>
      <c r="Q44" s="69">
        <f t="shared" si="7"/>
        <v>214488.892</v>
      </c>
      <c r="R44" s="61">
        <v>98.18</v>
      </c>
      <c r="S44" s="70">
        <f t="shared" si="8"/>
        <v>0.08318739022975893</v>
      </c>
      <c r="T44" s="61">
        <v>57.8</v>
      </c>
      <c r="U44" s="61">
        <v>222.5</v>
      </c>
      <c r="V44" s="73">
        <f t="shared" si="9"/>
        <v>0.2597752808988764</v>
      </c>
      <c r="W44" s="61">
        <f t="shared" si="10"/>
        <v>818087.4302768166</v>
      </c>
      <c r="X44" s="73">
        <f t="shared" si="14"/>
        <v>0.21609322149110397</v>
      </c>
      <c r="Y44" s="72">
        <f t="shared" si="12"/>
        <v>818.0874302768166</v>
      </c>
      <c r="Z44" s="9">
        <f t="shared" si="13"/>
        <v>1954</v>
      </c>
    </row>
    <row r="45" spans="1:26" ht="12.75">
      <c r="A45" s="59">
        <v>20090</v>
      </c>
      <c r="B45" s="61">
        <v>45977.879</v>
      </c>
      <c r="C45" s="61">
        <v>0</v>
      </c>
      <c r="D45" s="61">
        <f t="shared" si="0"/>
        <v>45977.879</v>
      </c>
      <c r="E45" s="9">
        <v>508</v>
      </c>
      <c r="F45" s="61">
        <f t="shared" si="1"/>
        <v>52063</v>
      </c>
      <c r="G45" s="9">
        <v>0</v>
      </c>
      <c r="H45" s="61">
        <f t="shared" si="2"/>
        <v>0</v>
      </c>
      <c r="I45" s="61">
        <f t="shared" si="3"/>
        <v>52063</v>
      </c>
      <c r="J45" s="61">
        <f>1000*'[1]Totals from FF levels'!C45</f>
        <v>124030</v>
      </c>
      <c r="K45" s="61">
        <v>202.12</v>
      </c>
      <c r="L45" s="61">
        <f>1000*'[1]Totals from FF levels'!E45</f>
        <v>149270</v>
      </c>
      <c r="M45" s="61">
        <f t="shared" si="4"/>
        <v>19154.879</v>
      </c>
      <c r="N45" s="69">
        <f t="shared" si="5"/>
        <v>221274.87900000002</v>
      </c>
      <c r="O45" s="69">
        <f t="shared" si="6"/>
        <v>227360</v>
      </c>
      <c r="P45" s="69">
        <f>'[2]Net concepts'!$F45*1000</f>
        <v>2160</v>
      </c>
      <c r="Q45" s="69">
        <f t="shared" si="7"/>
        <v>223434.87900000002</v>
      </c>
      <c r="R45" s="61">
        <v>100.37</v>
      </c>
      <c r="S45" s="70">
        <f t="shared" si="8"/>
        <v>0.08656599016827392</v>
      </c>
      <c r="T45" s="61">
        <v>64.2</v>
      </c>
      <c r="U45" s="61">
        <v>246.5</v>
      </c>
      <c r="V45" s="73">
        <f t="shared" si="9"/>
        <v>0.26044624746450307</v>
      </c>
      <c r="W45" s="61">
        <f t="shared" si="10"/>
        <v>849599.0291822429</v>
      </c>
      <c r="X45" s="73">
        <f t="shared" si="14"/>
        <v>0.2077862575624773</v>
      </c>
      <c r="Y45" s="72">
        <f t="shared" si="12"/>
        <v>849.5990291822429</v>
      </c>
      <c r="Z45" s="9">
        <f t="shared" si="13"/>
        <v>1955</v>
      </c>
    </row>
    <row r="46" spans="1:26" ht="12.75">
      <c r="A46" s="59">
        <v>20180</v>
      </c>
      <c r="B46" s="61">
        <v>46207.09</v>
      </c>
      <c r="C46" s="61">
        <v>0</v>
      </c>
      <c r="D46" s="61">
        <f t="shared" si="0"/>
        <v>46207.09</v>
      </c>
      <c r="E46" s="9">
        <v>724</v>
      </c>
      <c r="F46" s="61">
        <f t="shared" si="1"/>
        <v>52787</v>
      </c>
      <c r="G46" s="9">
        <v>0</v>
      </c>
      <c r="H46" s="61">
        <f t="shared" si="2"/>
        <v>0</v>
      </c>
      <c r="I46" s="61">
        <f t="shared" si="3"/>
        <v>52787</v>
      </c>
      <c r="J46" s="61">
        <f>1000*'[1]Totals from FF levels'!C46</f>
        <v>124750</v>
      </c>
      <c r="K46" s="61">
        <v>225.53</v>
      </c>
      <c r="L46" s="61">
        <f>1000*'[1]Totals from FF levels'!E46</f>
        <v>147520</v>
      </c>
      <c r="M46" s="61">
        <f t="shared" si="4"/>
        <v>16190.089999999997</v>
      </c>
      <c r="N46" s="69">
        <f t="shared" si="5"/>
        <v>241720.09</v>
      </c>
      <c r="O46" s="69">
        <f t="shared" si="6"/>
        <v>248299.99999999997</v>
      </c>
      <c r="P46" s="69">
        <f>'[2]Net concepts'!$F46*1000</f>
        <v>2270</v>
      </c>
      <c r="Q46" s="69">
        <f t="shared" si="7"/>
        <v>243990.09</v>
      </c>
      <c r="R46" s="61">
        <v>102.08</v>
      </c>
      <c r="S46" s="70">
        <f t="shared" si="8"/>
        <v>0.06697866941883067</v>
      </c>
      <c r="T46" s="61">
        <v>68.1</v>
      </c>
      <c r="U46" s="61">
        <v>263</v>
      </c>
      <c r="V46" s="73">
        <f t="shared" si="9"/>
        <v>0.25893536121673</v>
      </c>
      <c r="W46" s="61">
        <f t="shared" si="10"/>
        <v>933515.1787077828</v>
      </c>
      <c r="X46" s="73">
        <f t="shared" si="14"/>
        <v>0.19115949361097787</v>
      </c>
      <c r="Y46" s="72">
        <f t="shared" si="12"/>
        <v>933.5151787077828</v>
      </c>
      <c r="Z46" s="9">
        <f t="shared" si="13"/>
        <v>1955</v>
      </c>
    </row>
    <row r="47" spans="1:26" ht="12.75">
      <c r="A47" s="59">
        <v>20271</v>
      </c>
      <c r="B47" s="61">
        <v>46101.727</v>
      </c>
      <c r="C47" s="61">
        <v>0</v>
      </c>
      <c r="D47" s="61">
        <f t="shared" si="0"/>
        <v>46101.727</v>
      </c>
      <c r="E47" s="9">
        <v>474</v>
      </c>
      <c r="F47" s="61">
        <f t="shared" si="1"/>
        <v>53261</v>
      </c>
      <c r="G47" s="9">
        <v>0</v>
      </c>
      <c r="H47" s="61">
        <f t="shared" si="2"/>
        <v>0</v>
      </c>
      <c r="I47" s="61">
        <f t="shared" si="3"/>
        <v>53261</v>
      </c>
      <c r="J47" s="61">
        <f>1000*'[1]Totals from FF levels'!C47</f>
        <v>127790</v>
      </c>
      <c r="K47" s="61">
        <v>241</v>
      </c>
      <c r="L47" s="61">
        <f>1000*'[1]Totals from FF levels'!E47</f>
        <v>150530</v>
      </c>
      <c r="M47" s="61">
        <f t="shared" si="4"/>
        <v>15580.726999999999</v>
      </c>
      <c r="N47" s="69">
        <f t="shared" si="5"/>
        <v>256580.727</v>
      </c>
      <c r="O47" s="69">
        <f t="shared" si="6"/>
        <v>263740</v>
      </c>
      <c r="P47" s="69">
        <f>'[2]Net concepts'!$F47*1000</f>
        <v>2360</v>
      </c>
      <c r="Q47" s="69">
        <f t="shared" si="7"/>
        <v>258940.727</v>
      </c>
      <c r="R47" s="61">
        <v>106.4</v>
      </c>
      <c r="S47" s="70">
        <f t="shared" si="8"/>
        <v>0.06072446353306964</v>
      </c>
      <c r="T47" s="61">
        <v>69.9</v>
      </c>
      <c r="U47" s="61">
        <v>266.4</v>
      </c>
      <c r="V47" s="73">
        <f t="shared" si="9"/>
        <v>0.2623873873873874</v>
      </c>
      <c r="W47" s="61">
        <f t="shared" si="10"/>
        <v>977869.8951759656</v>
      </c>
      <c r="X47" s="73">
        <f t="shared" si="14"/>
        <v>0.1796772795019791</v>
      </c>
      <c r="Y47" s="72">
        <f t="shared" si="12"/>
        <v>977.8698951759657</v>
      </c>
      <c r="Z47" s="9">
        <f t="shared" si="13"/>
        <v>1955</v>
      </c>
    </row>
    <row r="48" spans="1:26" ht="12.75">
      <c r="A48" s="59">
        <v>20363</v>
      </c>
      <c r="B48" s="61">
        <v>46847.503</v>
      </c>
      <c r="C48" s="61">
        <v>0</v>
      </c>
      <c r="D48" s="61">
        <f t="shared" si="0"/>
        <v>46847.503</v>
      </c>
      <c r="E48" s="9">
        <v>1311</v>
      </c>
      <c r="F48" s="61">
        <f t="shared" si="1"/>
        <v>54572</v>
      </c>
      <c r="G48" s="9">
        <v>0</v>
      </c>
      <c r="H48" s="61">
        <f t="shared" si="2"/>
        <v>0</v>
      </c>
      <c r="I48" s="61">
        <f t="shared" si="3"/>
        <v>54572</v>
      </c>
      <c r="J48" s="61">
        <f>1000*'[1]Totals from FF levels'!C48</f>
        <v>135130</v>
      </c>
      <c r="K48" s="61">
        <v>244.22</v>
      </c>
      <c r="L48" s="61">
        <f>1000*'[1]Totals from FF levels'!E48</f>
        <v>159490</v>
      </c>
      <c r="M48" s="61">
        <f t="shared" si="4"/>
        <v>16635.502999999997</v>
      </c>
      <c r="N48" s="69">
        <f t="shared" si="5"/>
        <v>260855.503</v>
      </c>
      <c r="O48" s="69">
        <f t="shared" si="6"/>
        <v>268580</v>
      </c>
      <c r="P48" s="69">
        <f>'[2]Net concepts'!$F48*1000</f>
        <v>2230</v>
      </c>
      <c r="Q48" s="69">
        <f t="shared" si="7"/>
        <v>263085.503</v>
      </c>
      <c r="R48" s="61">
        <v>108.31</v>
      </c>
      <c r="S48" s="70">
        <f t="shared" si="8"/>
        <v>0.0637728658536293</v>
      </c>
      <c r="T48" s="61">
        <v>73.7</v>
      </c>
      <c r="U48" s="61">
        <v>271.7</v>
      </c>
      <c r="V48" s="73">
        <f t="shared" si="9"/>
        <v>0.27125506072874495</v>
      </c>
      <c r="W48" s="61">
        <f t="shared" si="10"/>
        <v>961661.3319552238</v>
      </c>
      <c r="X48" s="73">
        <f t="shared" si="14"/>
        <v>0.17959177575793753</v>
      </c>
      <c r="Y48" s="72">
        <f t="shared" si="12"/>
        <v>961.6613319552238</v>
      </c>
      <c r="Z48" s="9">
        <f t="shared" si="13"/>
        <v>1955</v>
      </c>
    </row>
    <row r="49" spans="1:26" ht="12.75">
      <c r="A49" s="59">
        <v>20455</v>
      </c>
      <c r="B49" s="61">
        <v>46870.445</v>
      </c>
      <c r="C49" s="61">
        <v>0</v>
      </c>
      <c r="D49" s="61">
        <f t="shared" si="0"/>
        <v>46870.445</v>
      </c>
      <c r="E49" s="9">
        <v>422</v>
      </c>
      <c r="F49" s="61">
        <f t="shared" si="1"/>
        <v>54994</v>
      </c>
      <c r="G49" s="9">
        <v>0</v>
      </c>
      <c r="H49" s="61">
        <f t="shared" si="2"/>
        <v>0</v>
      </c>
      <c r="I49" s="61">
        <f t="shared" si="3"/>
        <v>54994</v>
      </c>
      <c r="J49" s="61">
        <f>1000*'[1]Totals from FF levels'!C49</f>
        <v>141410</v>
      </c>
      <c r="K49" s="61">
        <v>262.35</v>
      </c>
      <c r="L49" s="61">
        <f>1000*'[1]Totals from FF levels'!E49</f>
        <v>171270</v>
      </c>
      <c r="M49" s="61">
        <f t="shared" si="4"/>
        <v>21736.445000000007</v>
      </c>
      <c r="N49" s="69">
        <f t="shared" si="5"/>
        <v>284086.445</v>
      </c>
      <c r="O49" s="69">
        <f t="shared" si="6"/>
        <v>292210</v>
      </c>
      <c r="P49" s="69">
        <f>'[2]Net concepts'!$F49*1000</f>
        <v>2710</v>
      </c>
      <c r="Q49" s="69">
        <f t="shared" si="7"/>
        <v>286796.445</v>
      </c>
      <c r="R49" s="61">
        <v>110.99</v>
      </c>
      <c r="S49" s="70">
        <f t="shared" si="8"/>
        <v>0.0765134887023561</v>
      </c>
      <c r="T49" s="61">
        <v>73.1</v>
      </c>
      <c r="U49" s="61">
        <v>263.1</v>
      </c>
      <c r="V49" s="73">
        <f t="shared" si="9"/>
        <v>0.2778411250475104</v>
      </c>
      <c r="W49" s="61">
        <f t="shared" si="10"/>
        <v>1022478.0257113545</v>
      </c>
      <c r="X49" s="73">
        <f t="shared" si="14"/>
        <v>0.16498655893279243</v>
      </c>
      <c r="Y49" s="72">
        <f t="shared" si="12"/>
        <v>1022.4780257113545</v>
      </c>
      <c r="Z49" s="9">
        <f t="shared" si="13"/>
        <v>1956</v>
      </c>
    </row>
    <row r="50" spans="1:26" ht="12.75">
      <c r="A50" s="59">
        <v>20546</v>
      </c>
      <c r="B50" s="61">
        <v>47095.278</v>
      </c>
      <c r="C50" s="61">
        <v>0</v>
      </c>
      <c r="D50" s="61">
        <f t="shared" si="0"/>
        <v>47095.278</v>
      </c>
      <c r="E50" s="9">
        <v>960</v>
      </c>
      <c r="F50" s="61">
        <f t="shared" si="1"/>
        <v>55954</v>
      </c>
      <c r="G50" s="9">
        <v>0</v>
      </c>
      <c r="H50" s="61">
        <f t="shared" si="2"/>
        <v>0</v>
      </c>
      <c r="I50" s="61">
        <f t="shared" si="3"/>
        <v>55954</v>
      </c>
      <c r="J50" s="61">
        <f>1000*'[1]Totals from FF levels'!C50</f>
        <v>137370</v>
      </c>
      <c r="K50" s="61">
        <v>252.7</v>
      </c>
      <c r="L50" s="61">
        <f>1000*'[1]Totals from FF levels'!E50</f>
        <v>168040</v>
      </c>
      <c r="M50" s="61">
        <f t="shared" si="4"/>
        <v>21811.27799999999</v>
      </c>
      <c r="N50" s="69">
        <f t="shared" si="5"/>
        <v>274511.278</v>
      </c>
      <c r="O50" s="69">
        <f t="shared" si="6"/>
        <v>283370</v>
      </c>
      <c r="P50" s="69">
        <f>'[2]Net concepts'!$F50*1000</f>
        <v>2660</v>
      </c>
      <c r="Q50" s="69">
        <f t="shared" si="7"/>
        <v>277171.278</v>
      </c>
      <c r="R50" s="61">
        <v>112.88</v>
      </c>
      <c r="S50" s="70">
        <f t="shared" si="8"/>
        <v>0.07945494319544857</v>
      </c>
      <c r="T50" s="61">
        <v>71.5</v>
      </c>
      <c r="U50" s="61">
        <v>259.8</v>
      </c>
      <c r="V50" s="73">
        <f t="shared" si="9"/>
        <v>0.275211701308699</v>
      </c>
      <c r="W50" s="61">
        <f t="shared" si="10"/>
        <v>997454.9653762238</v>
      </c>
      <c r="X50" s="73">
        <f t="shared" si="14"/>
        <v>0.1715604486020425</v>
      </c>
      <c r="Y50" s="72">
        <f t="shared" si="12"/>
        <v>997.4549653762238</v>
      </c>
      <c r="Z50" s="9">
        <f t="shared" si="13"/>
        <v>1956</v>
      </c>
    </row>
    <row r="51" spans="1:26" ht="12.75">
      <c r="A51" s="59">
        <v>20637</v>
      </c>
      <c r="B51" s="61">
        <v>47573.065</v>
      </c>
      <c r="C51" s="61">
        <v>0</v>
      </c>
      <c r="D51" s="61">
        <f t="shared" si="0"/>
        <v>47573.065</v>
      </c>
      <c r="E51" s="9">
        <v>1067</v>
      </c>
      <c r="F51" s="61">
        <f t="shared" si="1"/>
        <v>57021</v>
      </c>
      <c r="G51" s="9">
        <v>0</v>
      </c>
      <c r="H51" s="61">
        <f t="shared" si="2"/>
        <v>0</v>
      </c>
      <c r="I51" s="61">
        <f t="shared" si="3"/>
        <v>57021</v>
      </c>
      <c r="J51" s="61">
        <f>1000*'[1]Totals from FF levels'!C51</f>
        <v>137290</v>
      </c>
      <c r="K51" s="61">
        <v>246.83</v>
      </c>
      <c r="L51" s="61">
        <f>1000*'[1]Totals from FF levels'!E51</f>
        <v>169530</v>
      </c>
      <c r="M51" s="61">
        <f t="shared" si="4"/>
        <v>22792.065000000002</v>
      </c>
      <c r="N51" s="69">
        <f t="shared" si="5"/>
        <v>269622.065</v>
      </c>
      <c r="O51" s="69">
        <f t="shared" si="6"/>
        <v>279070</v>
      </c>
      <c r="P51" s="69">
        <f>'[2]Net concepts'!$F51*1000</f>
        <v>2590</v>
      </c>
      <c r="Q51" s="69">
        <f t="shared" si="7"/>
        <v>272212.065</v>
      </c>
      <c r="R51" s="61">
        <v>116.05</v>
      </c>
      <c r="S51" s="70">
        <f t="shared" si="8"/>
        <v>0.08453338193964208</v>
      </c>
      <c r="T51" s="61">
        <v>72.6</v>
      </c>
      <c r="U51" s="61">
        <v>255.5</v>
      </c>
      <c r="V51" s="73">
        <f t="shared" si="9"/>
        <v>0.2841487279843444</v>
      </c>
      <c r="W51" s="61">
        <f t="shared" si="10"/>
        <v>948876.5510674933</v>
      </c>
      <c r="X51" s="73">
        <f t="shared" si="14"/>
        <v>0.1764435154815686</v>
      </c>
      <c r="Y51" s="72">
        <f t="shared" si="12"/>
        <v>948.8765510674933</v>
      </c>
      <c r="Z51" s="9">
        <f t="shared" si="13"/>
        <v>1956</v>
      </c>
    </row>
    <row r="52" spans="1:26" ht="12.75">
      <c r="A52" s="59">
        <v>20729</v>
      </c>
      <c r="B52" s="61">
        <v>47440.876</v>
      </c>
      <c r="C52" s="61">
        <v>0</v>
      </c>
      <c r="D52" s="61">
        <f t="shared" si="0"/>
        <v>47440.876</v>
      </c>
      <c r="E52" s="9">
        <v>1027</v>
      </c>
      <c r="F52" s="61">
        <f t="shared" si="1"/>
        <v>58048</v>
      </c>
      <c r="G52" s="9">
        <v>0</v>
      </c>
      <c r="H52" s="61">
        <f t="shared" si="2"/>
        <v>0</v>
      </c>
      <c r="I52" s="61">
        <f t="shared" si="3"/>
        <v>58048</v>
      </c>
      <c r="J52" s="61">
        <f>1000*'[1]Totals from FF levels'!C52</f>
        <v>141890</v>
      </c>
      <c r="K52" s="61">
        <v>268.37</v>
      </c>
      <c r="L52" s="61">
        <f>1000*'[1]Totals from FF levels'!E52</f>
        <v>175280</v>
      </c>
      <c r="M52" s="61">
        <f t="shared" si="4"/>
        <v>22782.87599999999</v>
      </c>
      <c r="N52" s="69">
        <f t="shared" si="5"/>
        <v>291152.876</v>
      </c>
      <c r="O52" s="69">
        <f t="shared" si="6"/>
        <v>301760</v>
      </c>
      <c r="P52" s="69">
        <f>'[2]Net concepts'!$F52*1000</f>
        <v>2550</v>
      </c>
      <c r="Q52" s="69">
        <f t="shared" si="7"/>
        <v>293702.876</v>
      </c>
      <c r="R52" s="61">
        <v>118.35</v>
      </c>
      <c r="S52" s="70">
        <f t="shared" si="8"/>
        <v>0.07825056139922859</v>
      </c>
      <c r="T52" s="61">
        <v>71.5</v>
      </c>
      <c r="U52" s="61">
        <v>253.2</v>
      </c>
      <c r="V52" s="73">
        <f t="shared" si="9"/>
        <v>0.2823854660347552</v>
      </c>
      <c r="W52" s="61">
        <f t="shared" si="10"/>
        <v>1031047.6671776222</v>
      </c>
      <c r="X52" s="73">
        <f t="shared" si="14"/>
        <v>0.1629414644696829</v>
      </c>
      <c r="Y52" s="72">
        <f t="shared" si="12"/>
        <v>1031.0476671776223</v>
      </c>
      <c r="Z52" s="9">
        <f t="shared" si="13"/>
        <v>1956</v>
      </c>
    </row>
    <row r="53" spans="1:26" ht="12.75">
      <c r="A53" s="59">
        <v>20821</v>
      </c>
      <c r="B53" s="61">
        <v>48045.908</v>
      </c>
      <c r="C53" s="61">
        <v>0</v>
      </c>
      <c r="D53" s="61">
        <f t="shared" si="0"/>
        <v>48045.908</v>
      </c>
      <c r="E53" s="9">
        <v>1470</v>
      </c>
      <c r="F53" s="61">
        <f t="shared" si="1"/>
        <v>59518</v>
      </c>
      <c r="G53" s="9">
        <v>0</v>
      </c>
      <c r="H53" s="61">
        <f t="shared" si="2"/>
        <v>0</v>
      </c>
      <c r="I53" s="61">
        <f t="shared" si="3"/>
        <v>59518</v>
      </c>
      <c r="J53" s="61">
        <f>1000*'[1]Totals from FF levels'!C53</f>
        <v>146450</v>
      </c>
      <c r="K53" s="61">
        <v>254.02</v>
      </c>
      <c r="L53" s="61">
        <f>1000*'[1]Totals from FF levels'!E53</f>
        <v>183500</v>
      </c>
      <c r="M53" s="61">
        <f t="shared" si="4"/>
        <v>25577.907999999996</v>
      </c>
      <c r="N53" s="69">
        <f t="shared" si="5"/>
        <v>279597.908</v>
      </c>
      <c r="O53" s="69">
        <f t="shared" si="6"/>
        <v>291070</v>
      </c>
      <c r="P53" s="69">
        <f>'[2]Net concepts'!$F53*1000</f>
        <v>2750</v>
      </c>
      <c r="Q53" s="69">
        <f t="shared" si="7"/>
        <v>282347.908</v>
      </c>
      <c r="R53" s="61">
        <v>121.47</v>
      </c>
      <c r="S53" s="70">
        <f t="shared" si="8"/>
        <v>0.09148104212567998</v>
      </c>
      <c r="T53" s="61">
        <v>71.9</v>
      </c>
      <c r="U53" s="61">
        <v>248.6</v>
      </c>
      <c r="V53" s="73">
        <f t="shared" si="9"/>
        <v>0.28921962992759453</v>
      </c>
      <c r="W53" s="61">
        <f t="shared" si="10"/>
        <v>966732.1269652294</v>
      </c>
      <c r="X53" s="73">
        <f t="shared" si="14"/>
        <v>0.17183929716670127</v>
      </c>
      <c r="Y53" s="72">
        <f t="shared" si="12"/>
        <v>966.7321269652294</v>
      </c>
      <c r="Z53" s="9">
        <f t="shared" si="13"/>
        <v>1957</v>
      </c>
    </row>
    <row r="54" spans="1:26" ht="12.75">
      <c r="A54" s="59">
        <v>20911</v>
      </c>
      <c r="B54" s="61">
        <v>49242.984</v>
      </c>
      <c r="C54" s="61">
        <v>0</v>
      </c>
      <c r="D54" s="61">
        <f t="shared" si="0"/>
        <v>49242.984</v>
      </c>
      <c r="E54" s="9">
        <v>1465</v>
      </c>
      <c r="F54" s="61">
        <f t="shared" si="1"/>
        <v>60983</v>
      </c>
      <c r="G54" s="9">
        <v>0</v>
      </c>
      <c r="H54" s="61">
        <f t="shared" si="2"/>
        <v>0</v>
      </c>
      <c r="I54" s="61">
        <f t="shared" si="3"/>
        <v>60983</v>
      </c>
      <c r="J54" s="61">
        <f>1000*'[1]Totals from FF levels'!C54</f>
        <v>144590</v>
      </c>
      <c r="K54" s="61">
        <v>273.08</v>
      </c>
      <c r="L54" s="61">
        <f>1000*'[1]Totals from FF levels'!E54</f>
        <v>181580</v>
      </c>
      <c r="M54" s="61">
        <f t="shared" si="4"/>
        <v>25249.983999999997</v>
      </c>
      <c r="N54" s="69">
        <f t="shared" si="5"/>
        <v>298329.984</v>
      </c>
      <c r="O54" s="69">
        <f t="shared" si="6"/>
        <v>310070</v>
      </c>
      <c r="P54" s="69">
        <f>'[2]Net concepts'!$F54*1000</f>
        <v>2680</v>
      </c>
      <c r="Q54" s="69">
        <f t="shared" si="7"/>
        <v>301009.984</v>
      </c>
      <c r="R54" s="61">
        <v>123.19</v>
      </c>
      <c r="S54" s="70">
        <f t="shared" si="8"/>
        <v>0.0846377680897137</v>
      </c>
      <c r="T54" s="61">
        <v>71.9</v>
      </c>
      <c r="U54" s="61">
        <v>248</v>
      </c>
      <c r="V54" s="73">
        <f t="shared" si="9"/>
        <v>0.2899193548387097</v>
      </c>
      <c r="W54" s="61">
        <f t="shared" si="10"/>
        <v>1029010.2368845618</v>
      </c>
      <c r="X54" s="73">
        <f t="shared" si="14"/>
        <v>0.16506213468640146</v>
      </c>
      <c r="Y54" s="72">
        <f t="shared" si="12"/>
        <v>1029.010236884562</v>
      </c>
      <c r="Z54" s="9">
        <f t="shared" si="13"/>
        <v>1957</v>
      </c>
    </row>
    <row r="55" spans="1:26" ht="12.75">
      <c r="A55" s="59">
        <v>21002</v>
      </c>
      <c r="B55" s="61">
        <v>49543.178</v>
      </c>
      <c r="C55" s="61">
        <v>0</v>
      </c>
      <c r="D55" s="61">
        <f t="shared" si="0"/>
        <v>49543.178</v>
      </c>
      <c r="E55" s="9">
        <v>1513</v>
      </c>
      <c r="F55" s="61">
        <f t="shared" si="1"/>
        <v>62496</v>
      </c>
      <c r="G55" s="9">
        <v>0</v>
      </c>
      <c r="H55" s="61">
        <f t="shared" si="2"/>
        <v>0</v>
      </c>
      <c r="I55" s="61">
        <f t="shared" si="3"/>
        <v>62496</v>
      </c>
      <c r="J55" s="61">
        <f>1000*'[1]Totals from FF levels'!C55</f>
        <v>145290</v>
      </c>
      <c r="K55" s="61">
        <v>245.39</v>
      </c>
      <c r="L55" s="61">
        <f>1000*'[1]Totals from FF levels'!E55</f>
        <v>182390</v>
      </c>
      <c r="M55" s="61">
        <f t="shared" si="4"/>
        <v>24147.178</v>
      </c>
      <c r="N55" s="69">
        <f t="shared" si="5"/>
        <v>269537.178</v>
      </c>
      <c r="O55" s="69">
        <f t="shared" si="6"/>
        <v>282490</v>
      </c>
      <c r="P55" s="69">
        <f>'[2]Net concepts'!$F55*1000</f>
        <v>2780.0000000000005</v>
      </c>
      <c r="Q55" s="69">
        <f t="shared" si="7"/>
        <v>272317.178</v>
      </c>
      <c r="R55" s="61">
        <v>125.91</v>
      </c>
      <c r="S55" s="70">
        <f t="shared" si="8"/>
        <v>0.08958755960559919</v>
      </c>
      <c r="T55" s="61">
        <v>73.4</v>
      </c>
      <c r="U55" s="61">
        <v>255.1</v>
      </c>
      <c r="V55" s="73">
        <f t="shared" si="9"/>
        <v>0.28773030184241477</v>
      </c>
      <c r="W55" s="61">
        <f t="shared" si="10"/>
        <v>936770.219452316</v>
      </c>
      <c r="X55" s="73">
        <f t="shared" si="14"/>
        <v>0.1838083279183104</v>
      </c>
      <c r="Y55" s="72">
        <f t="shared" si="12"/>
        <v>936.770219452316</v>
      </c>
      <c r="Z55" s="9">
        <f t="shared" si="13"/>
        <v>1957</v>
      </c>
    </row>
    <row r="56" spans="1:26" ht="12.75">
      <c r="A56" s="59">
        <v>21094</v>
      </c>
      <c r="B56" s="61">
        <v>50535.1</v>
      </c>
      <c r="C56" s="61">
        <v>0</v>
      </c>
      <c r="D56" s="61">
        <f t="shared" si="0"/>
        <v>50535.1</v>
      </c>
      <c r="E56" s="9">
        <v>1584</v>
      </c>
      <c r="F56" s="61">
        <f t="shared" si="1"/>
        <v>64080</v>
      </c>
      <c r="G56" s="9">
        <v>0</v>
      </c>
      <c r="H56" s="61">
        <f t="shared" si="2"/>
        <v>0</v>
      </c>
      <c r="I56" s="61">
        <f t="shared" si="3"/>
        <v>64080</v>
      </c>
      <c r="J56" s="61">
        <f>1000*'[1]Totals from FF levels'!C56</f>
        <v>149150</v>
      </c>
      <c r="K56" s="61">
        <v>245.75</v>
      </c>
      <c r="L56" s="61">
        <f>1000*'[1]Totals from FF levels'!E56</f>
        <v>186760</v>
      </c>
      <c r="M56" s="61">
        <f t="shared" si="4"/>
        <v>24065.100000000006</v>
      </c>
      <c r="N56" s="69">
        <f t="shared" si="5"/>
        <v>269815.1</v>
      </c>
      <c r="O56" s="69">
        <f t="shared" si="6"/>
        <v>283360</v>
      </c>
      <c r="P56" s="69">
        <f>'[2]Net concepts'!$F56*1000</f>
        <v>2770</v>
      </c>
      <c r="Q56" s="69">
        <f t="shared" si="7"/>
        <v>272585.1</v>
      </c>
      <c r="R56" s="61">
        <v>127.19</v>
      </c>
      <c r="S56" s="70">
        <f t="shared" si="8"/>
        <v>0.08919107937250365</v>
      </c>
      <c r="T56" s="61">
        <v>65.1</v>
      </c>
      <c r="U56" s="61">
        <v>232.6</v>
      </c>
      <c r="V56" s="73">
        <f t="shared" si="9"/>
        <v>0.2798796216680997</v>
      </c>
      <c r="W56" s="61">
        <f t="shared" si="10"/>
        <v>964039.8196620584</v>
      </c>
      <c r="X56" s="73">
        <f t="shared" si="14"/>
        <v>0.1872952996329709</v>
      </c>
      <c r="Y56" s="72">
        <f t="shared" si="12"/>
        <v>964.0398196620583</v>
      </c>
      <c r="Z56" s="9">
        <f t="shared" si="13"/>
        <v>1957</v>
      </c>
    </row>
    <row r="57" spans="1:26" ht="12.75">
      <c r="A57" s="59">
        <v>21186</v>
      </c>
      <c r="B57" s="61">
        <v>53422.815</v>
      </c>
      <c r="C57" s="61">
        <v>0</v>
      </c>
      <c r="D57" s="61">
        <f t="shared" si="0"/>
        <v>53422.815</v>
      </c>
      <c r="E57" s="9">
        <v>1865</v>
      </c>
      <c r="F57" s="61">
        <f t="shared" si="1"/>
        <v>65945</v>
      </c>
      <c r="G57" s="9">
        <v>0</v>
      </c>
      <c r="H57" s="61">
        <f t="shared" si="2"/>
        <v>0</v>
      </c>
      <c r="I57" s="61">
        <f t="shared" si="3"/>
        <v>65945</v>
      </c>
      <c r="J57" s="61">
        <f>1000*'[1]Totals from FF levels'!C57</f>
        <v>151010</v>
      </c>
      <c r="K57" s="61">
        <v>261.32</v>
      </c>
      <c r="L57" s="61">
        <f>1000*'[1]Totals from FF levels'!E57</f>
        <v>192870</v>
      </c>
      <c r="M57" s="61">
        <f t="shared" si="4"/>
        <v>29337.815000000002</v>
      </c>
      <c r="N57" s="69">
        <f t="shared" si="5"/>
        <v>290657.815</v>
      </c>
      <c r="O57" s="69">
        <f t="shared" si="6"/>
        <v>303180</v>
      </c>
      <c r="P57" s="69">
        <f>'[2]Net concepts'!$F57*1000</f>
        <v>2740</v>
      </c>
      <c r="Q57" s="69">
        <f t="shared" si="7"/>
        <v>293397.815</v>
      </c>
      <c r="R57" s="61">
        <v>128.26</v>
      </c>
      <c r="S57" s="70">
        <f t="shared" si="8"/>
        <v>0.10093592357047067</v>
      </c>
      <c r="T57" s="61">
        <v>60.5</v>
      </c>
      <c r="U57" s="61">
        <v>214.1</v>
      </c>
      <c r="V57" s="73">
        <f t="shared" si="9"/>
        <v>0.2825782344698739</v>
      </c>
      <c r="W57" s="61">
        <f t="shared" si="10"/>
        <v>1028592.3668016528</v>
      </c>
      <c r="X57" s="73">
        <f t="shared" si="14"/>
        <v>0.1837996855512039</v>
      </c>
      <c r="Y57" s="72">
        <f t="shared" si="12"/>
        <v>1028.5923668016528</v>
      </c>
      <c r="Z57" s="9">
        <f t="shared" si="13"/>
        <v>1958</v>
      </c>
    </row>
    <row r="58" spans="1:26" ht="12.75">
      <c r="A58" s="59">
        <v>21276</v>
      </c>
      <c r="B58" s="61">
        <v>54822.352</v>
      </c>
      <c r="C58" s="61">
        <v>0</v>
      </c>
      <c r="D58" s="61">
        <f t="shared" si="0"/>
        <v>54822.352</v>
      </c>
      <c r="E58" s="9">
        <v>1080</v>
      </c>
      <c r="F58" s="61">
        <f t="shared" si="1"/>
        <v>67025</v>
      </c>
      <c r="G58" s="9">
        <v>0</v>
      </c>
      <c r="H58" s="61">
        <f t="shared" si="2"/>
        <v>0</v>
      </c>
      <c r="I58" s="61">
        <f t="shared" si="3"/>
        <v>67025</v>
      </c>
      <c r="J58" s="61">
        <f>1000*'[1]Totals from FF levels'!C58</f>
        <v>147590</v>
      </c>
      <c r="K58" s="61">
        <v>278.57</v>
      </c>
      <c r="L58" s="61">
        <f>1000*'[1]Totals from FF levels'!E58</f>
        <v>187050</v>
      </c>
      <c r="M58" s="61">
        <f t="shared" si="4"/>
        <v>27257.352</v>
      </c>
      <c r="N58" s="69">
        <f t="shared" si="5"/>
        <v>305827.352</v>
      </c>
      <c r="O58" s="69">
        <f t="shared" si="6"/>
        <v>318030</v>
      </c>
      <c r="P58" s="69">
        <f>'[2]Net concepts'!$F58*1000</f>
        <v>3020</v>
      </c>
      <c r="Q58" s="69">
        <f t="shared" si="7"/>
        <v>308847.352</v>
      </c>
      <c r="R58" s="61">
        <v>129.75</v>
      </c>
      <c r="S58" s="70">
        <f t="shared" si="8"/>
        <v>0.08912659976861716</v>
      </c>
      <c r="T58" s="61">
        <v>58.7</v>
      </c>
      <c r="U58" s="61">
        <v>208.4</v>
      </c>
      <c r="V58" s="73">
        <f t="shared" si="9"/>
        <v>0.28166986564299423</v>
      </c>
      <c r="W58" s="61">
        <f t="shared" si="10"/>
        <v>1085765.249689949</v>
      </c>
      <c r="X58" s="73">
        <f t="shared" si="14"/>
        <v>0.17925915272614334</v>
      </c>
      <c r="Y58" s="72">
        <f t="shared" si="12"/>
        <v>1085.765249689949</v>
      </c>
      <c r="Z58" s="9">
        <f t="shared" si="13"/>
        <v>1958</v>
      </c>
    </row>
    <row r="59" spans="1:26" ht="12.75">
      <c r="A59" s="59">
        <v>21367</v>
      </c>
      <c r="B59" s="61">
        <v>56121.416</v>
      </c>
      <c r="C59" s="61">
        <v>0</v>
      </c>
      <c r="D59" s="61">
        <f t="shared" si="0"/>
        <v>56121.416</v>
      </c>
      <c r="E59" s="9">
        <v>1446</v>
      </c>
      <c r="F59" s="61">
        <f t="shared" si="1"/>
        <v>68471</v>
      </c>
      <c r="G59" s="9">
        <v>0</v>
      </c>
      <c r="H59" s="61">
        <f t="shared" si="2"/>
        <v>0</v>
      </c>
      <c r="I59" s="61">
        <f t="shared" si="3"/>
        <v>68471</v>
      </c>
      <c r="J59" s="61">
        <f>1000*'[1]Totals from FF levels'!C59</f>
        <v>148860</v>
      </c>
      <c r="K59" s="61">
        <v>310.54</v>
      </c>
      <c r="L59" s="61">
        <f>1000*'[1]Totals from FF levels'!E59</f>
        <v>187020</v>
      </c>
      <c r="M59" s="61">
        <f t="shared" si="4"/>
        <v>25810.415999999997</v>
      </c>
      <c r="N59" s="69">
        <f t="shared" si="5"/>
        <v>336350.41599999997</v>
      </c>
      <c r="O59" s="69">
        <f t="shared" si="6"/>
        <v>348700</v>
      </c>
      <c r="P59" s="69">
        <f>'[2]Net concepts'!$F59*1000</f>
        <v>3070.0000000000005</v>
      </c>
      <c r="Q59" s="69">
        <f t="shared" si="7"/>
        <v>339420.41599999997</v>
      </c>
      <c r="R59" s="61">
        <v>133.7</v>
      </c>
      <c r="S59" s="70">
        <f t="shared" si="8"/>
        <v>0.0767366852312738</v>
      </c>
      <c r="T59" s="61">
        <v>65.5</v>
      </c>
      <c r="U59" s="61">
        <v>226.8</v>
      </c>
      <c r="V59" s="73">
        <f t="shared" si="9"/>
        <v>0.28880070546737213</v>
      </c>
      <c r="W59" s="61">
        <f t="shared" si="10"/>
        <v>1164645.4099053433</v>
      </c>
      <c r="X59" s="73">
        <f aca="true" t="shared" si="15" ref="X59:X90">B59/N59</f>
        <v>0.1668540109669435</v>
      </c>
      <c r="Y59" s="72">
        <f t="shared" si="12"/>
        <v>1164.6454099053433</v>
      </c>
      <c r="Z59" s="9">
        <f t="shared" si="13"/>
        <v>1958</v>
      </c>
    </row>
    <row r="60" spans="1:26" ht="12.75">
      <c r="A60" s="59">
        <v>21459</v>
      </c>
      <c r="B60" s="61">
        <v>55540.424</v>
      </c>
      <c r="C60" s="61">
        <v>0</v>
      </c>
      <c r="D60" s="61">
        <f t="shared" si="0"/>
        <v>55540.424</v>
      </c>
      <c r="E60" s="9">
        <v>1252</v>
      </c>
      <c r="F60" s="61">
        <f t="shared" si="1"/>
        <v>69723</v>
      </c>
      <c r="G60" s="9">
        <v>0</v>
      </c>
      <c r="H60" s="61">
        <f t="shared" si="2"/>
        <v>0</v>
      </c>
      <c r="I60" s="61">
        <f t="shared" si="3"/>
        <v>69723</v>
      </c>
      <c r="J60" s="61">
        <f>1000*'[1]Totals from FF levels'!C60</f>
        <v>156080</v>
      </c>
      <c r="K60" s="61">
        <v>324.67</v>
      </c>
      <c r="L60" s="61">
        <f>1000*'[1]Totals from FF levels'!E60</f>
        <v>193150</v>
      </c>
      <c r="M60" s="61">
        <f t="shared" si="4"/>
        <v>22887.424</v>
      </c>
      <c r="N60" s="69">
        <f t="shared" si="5"/>
        <v>347557.424</v>
      </c>
      <c r="O60" s="69">
        <f t="shared" si="6"/>
        <v>361740</v>
      </c>
      <c r="P60" s="69">
        <f>'[2]Net concepts'!$F60*1000</f>
        <v>3000</v>
      </c>
      <c r="Q60" s="69">
        <f t="shared" si="7"/>
        <v>350557.424</v>
      </c>
      <c r="R60" s="61">
        <v>134.58</v>
      </c>
      <c r="S60" s="70">
        <f t="shared" si="8"/>
        <v>0.06585220864106761</v>
      </c>
      <c r="T60" s="61">
        <v>73.2</v>
      </c>
      <c r="U60" s="61">
        <v>248.9</v>
      </c>
      <c r="V60" s="73">
        <f t="shared" si="9"/>
        <v>0.29409401366010446</v>
      </c>
      <c r="W60" s="61">
        <f t="shared" si="10"/>
        <v>1181790.2026448087</v>
      </c>
      <c r="X60" s="73">
        <f t="shared" si="15"/>
        <v>0.1598021511403537</v>
      </c>
      <c r="Y60" s="72">
        <f t="shared" si="12"/>
        <v>1181.7902026448087</v>
      </c>
      <c r="Z60" s="9">
        <f t="shared" si="13"/>
        <v>1958</v>
      </c>
    </row>
    <row r="61" spans="1:26" ht="12.75">
      <c r="A61" s="59">
        <v>21551</v>
      </c>
      <c r="B61" s="61">
        <v>55802.231</v>
      </c>
      <c r="C61" s="61">
        <v>0</v>
      </c>
      <c r="D61" s="61">
        <f t="shared" si="0"/>
        <v>55802.231</v>
      </c>
      <c r="E61" s="9">
        <v>592</v>
      </c>
      <c r="F61" s="61">
        <f t="shared" si="1"/>
        <v>70315</v>
      </c>
      <c r="G61" s="9">
        <v>0</v>
      </c>
      <c r="H61" s="61">
        <f t="shared" si="2"/>
        <v>0</v>
      </c>
      <c r="I61" s="61">
        <f t="shared" si="3"/>
        <v>70315</v>
      </c>
      <c r="J61" s="61">
        <f>1000*'[1]Totals from FF levels'!C61</f>
        <v>162540</v>
      </c>
      <c r="K61" s="61">
        <v>332.01</v>
      </c>
      <c r="L61" s="61">
        <f>1000*'[1]Totals from FF levels'!E61</f>
        <v>202400</v>
      </c>
      <c r="M61" s="61">
        <f t="shared" si="4"/>
        <v>25347.231</v>
      </c>
      <c r="N61" s="69">
        <f t="shared" si="5"/>
        <v>357357.231</v>
      </c>
      <c r="O61" s="69">
        <f t="shared" si="6"/>
        <v>371870</v>
      </c>
      <c r="P61" s="69">
        <f>'[2]Net concepts'!$F61*1000</f>
        <v>3469.9999999999995</v>
      </c>
      <c r="Q61" s="69">
        <f t="shared" si="7"/>
        <v>360827.231</v>
      </c>
      <c r="R61" s="61">
        <v>137.75</v>
      </c>
      <c r="S61" s="70">
        <f t="shared" si="8"/>
        <v>0.07092967149166207</v>
      </c>
      <c r="T61" s="61">
        <v>76.2</v>
      </c>
      <c r="U61" s="61">
        <v>263</v>
      </c>
      <c r="V61" s="73">
        <f t="shared" si="9"/>
        <v>0.28973384030418253</v>
      </c>
      <c r="W61" s="61">
        <f t="shared" si="10"/>
        <v>1233398.3169685039</v>
      </c>
      <c r="X61" s="73">
        <f t="shared" si="15"/>
        <v>0.15615251675150796</v>
      </c>
      <c r="Y61" s="72">
        <f t="shared" si="12"/>
        <v>1233.3983169685039</v>
      </c>
      <c r="Z61" s="9">
        <f t="shared" si="13"/>
        <v>1959</v>
      </c>
    </row>
    <row r="62" spans="1:26" ht="12.75">
      <c r="A62" s="59">
        <v>21641</v>
      </c>
      <c r="B62" s="61">
        <v>56457.268</v>
      </c>
      <c r="C62" s="61">
        <v>0</v>
      </c>
      <c r="D62" s="61">
        <f t="shared" si="0"/>
        <v>56457.268</v>
      </c>
      <c r="E62" s="9">
        <v>862</v>
      </c>
      <c r="F62" s="61">
        <f t="shared" si="1"/>
        <v>71177</v>
      </c>
      <c r="G62" s="9">
        <v>0</v>
      </c>
      <c r="H62" s="61">
        <f t="shared" si="2"/>
        <v>0</v>
      </c>
      <c r="I62" s="61">
        <f t="shared" si="3"/>
        <v>71177</v>
      </c>
      <c r="J62" s="61">
        <f>1000*'[1]Totals from FF levels'!C62</f>
        <v>163200</v>
      </c>
      <c r="K62" s="61">
        <v>346.45</v>
      </c>
      <c r="L62" s="61">
        <f>1000*'[1]Totals from FF levels'!E62</f>
        <v>202930</v>
      </c>
      <c r="M62" s="61">
        <f t="shared" si="4"/>
        <v>25010.267999999996</v>
      </c>
      <c r="N62" s="69">
        <f t="shared" si="5"/>
        <v>371460.268</v>
      </c>
      <c r="O62" s="69">
        <f t="shared" si="6"/>
        <v>386180</v>
      </c>
      <c r="P62" s="69">
        <f>'[2]Net concepts'!$F62*1000</f>
        <v>3809.9999999999995</v>
      </c>
      <c r="Q62" s="69">
        <f t="shared" si="7"/>
        <v>375270.268</v>
      </c>
      <c r="R62" s="61">
        <v>138.88</v>
      </c>
      <c r="S62" s="70">
        <f t="shared" si="8"/>
        <v>0.06732959122292992</v>
      </c>
      <c r="T62" s="61">
        <v>82.2</v>
      </c>
      <c r="U62" s="61">
        <v>286.2</v>
      </c>
      <c r="V62" s="73">
        <f t="shared" si="9"/>
        <v>0.28721174004192873</v>
      </c>
      <c r="W62" s="61">
        <f t="shared" si="10"/>
        <v>1293332.4659562043</v>
      </c>
      <c r="X62" s="73">
        <f t="shared" si="15"/>
        <v>0.1519873667888486</v>
      </c>
      <c r="Y62" s="72">
        <f t="shared" si="12"/>
        <v>1293.3324659562043</v>
      </c>
      <c r="Z62" s="9">
        <f t="shared" si="13"/>
        <v>1959</v>
      </c>
    </row>
    <row r="63" spans="1:26" ht="12.75">
      <c r="A63" s="59">
        <v>21732</v>
      </c>
      <c r="B63" s="61">
        <v>55737.52</v>
      </c>
      <c r="C63" s="61">
        <v>0</v>
      </c>
      <c r="D63" s="61">
        <f t="shared" si="0"/>
        <v>55737.52</v>
      </c>
      <c r="E63" s="9">
        <v>568</v>
      </c>
      <c r="F63" s="61">
        <f t="shared" si="1"/>
        <v>71745</v>
      </c>
      <c r="G63" s="9">
        <v>0</v>
      </c>
      <c r="H63" s="61">
        <f t="shared" si="2"/>
        <v>0</v>
      </c>
      <c r="I63" s="61">
        <f t="shared" si="3"/>
        <v>71745</v>
      </c>
      <c r="J63" s="61">
        <f>1000*'[1]Totals from FF levels'!C63</f>
        <v>169020</v>
      </c>
      <c r="K63" s="61">
        <v>339.88</v>
      </c>
      <c r="L63" s="61">
        <f>1000*'[1]Totals from FF levels'!E63</f>
        <v>208880</v>
      </c>
      <c r="M63" s="61">
        <f t="shared" si="4"/>
        <v>23852.51999999999</v>
      </c>
      <c r="N63" s="69">
        <f t="shared" si="5"/>
        <v>363732.52</v>
      </c>
      <c r="O63" s="69">
        <f t="shared" si="6"/>
        <v>379740</v>
      </c>
      <c r="P63" s="69">
        <f>'[2]Net concepts'!$F63*1000</f>
        <v>3830</v>
      </c>
      <c r="Q63" s="69">
        <f t="shared" si="7"/>
        <v>367562.52</v>
      </c>
      <c r="R63" s="61">
        <v>142.74</v>
      </c>
      <c r="S63" s="70">
        <f t="shared" si="8"/>
        <v>0.06557708945023664</v>
      </c>
      <c r="T63" s="61">
        <v>76.5</v>
      </c>
      <c r="U63" s="61">
        <v>266.6</v>
      </c>
      <c r="V63" s="73">
        <f t="shared" si="9"/>
        <v>0.28694673668417103</v>
      </c>
      <c r="W63" s="61">
        <f t="shared" si="10"/>
        <v>1267595.94551634</v>
      </c>
      <c r="X63" s="73">
        <f t="shared" si="15"/>
        <v>0.1532376593657339</v>
      </c>
      <c r="Y63" s="72">
        <f t="shared" si="12"/>
        <v>1267.59594551634</v>
      </c>
      <c r="Z63" s="9">
        <f t="shared" si="13"/>
        <v>1959</v>
      </c>
    </row>
    <row r="64" spans="1:26" ht="12.75">
      <c r="A64" s="59">
        <v>21824</v>
      </c>
      <c r="B64" s="61">
        <v>55711.28</v>
      </c>
      <c r="C64" s="61">
        <v>0</v>
      </c>
      <c r="D64" s="61">
        <f t="shared" si="0"/>
        <v>55711.28</v>
      </c>
      <c r="E64" s="9">
        <v>1057</v>
      </c>
      <c r="F64" s="61">
        <f t="shared" si="1"/>
        <v>72802</v>
      </c>
      <c r="G64" s="9">
        <v>0</v>
      </c>
      <c r="H64" s="61">
        <f t="shared" si="2"/>
        <v>0</v>
      </c>
      <c r="I64" s="61">
        <f t="shared" si="3"/>
        <v>72802</v>
      </c>
      <c r="J64" s="61">
        <f>1000*'[1]Totals from FF levels'!C64</f>
        <v>173280</v>
      </c>
      <c r="K64" s="61">
        <v>362.16</v>
      </c>
      <c r="L64" s="61">
        <f>1000*'[1]Totals from FF levels'!E64</f>
        <v>211120</v>
      </c>
      <c r="M64" s="61">
        <f t="shared" si="4"/>
        <v>20749.28</v>
      </c>
      <c r="N64" s="69">
        <f t="shared" si="5"/>
        <v>382909.28</v>
      </c>
      <c r="O64" s="69">
        <f t="shared" si="6"/>
        <v>400000</v>
      </c>
      <c r="P64" s="69">
        <f>'[2]Net concepts'!$F64*1000</f>
        <v>3380</v>
      </c>
      <c r="Q64" s="69">
        <f t="shared" si="7"/>
        <v>386289.28</v>
      </c>
      <c r="R64" s="61">
        <v>144.79</v>
      </c>
      <c r="S64" s="70">
        <f t="shared" si="8"/>
        <v>0.05418850125544097</v>
      </c>
      <c r="T64" s="61">
        <v>79.3</v>
      </c>
      <c r="U64" s="61">
        <v>275.6</v>
      </c>
      <c r="V64" s="73">
        <f t="shared" si="9"/>
        <v>0.28773584905660377</v>
      </c>
      <c r="W64" s="61">
        <f t="shared" si="10"/>
        <v>1330766.678032787</v>
      </c>
      <c r="X64" s="73">
        <f t="shared" si="15"/>
        <v>0.14549472397221608</v>
      </c>
      <c r="Y64" s="72">
        <f t="shared" si="12"/>
        <v>1330.766678032787</v>
      </c>
      <c r="Z64" s="9">
        <f t="shared" si="13"/>
        <v>1959</v>
      </c>
    </row>
    <row r="65" spans="1:26" ht="12.75">
      <c r="A65" s="59">
        <v>21916</v>
      </c>
      <c r="B65" s="61">
        <v>55979.492</v>
      </c>
      <c r="C65" s="61">
        <v>0</v>
      </c>
      <c r="D65" s="61">
        <f t="shared" si="0"/>
        <v>55979.492</v>
      </c>
      <c r="E65" s="9">
        <v>422</v>
      </c>
      <c r="F65" s="61">
        <f t="shared" si="1"/>
        <v>73224</v>
      </c>
      <c r="G65" s="9">
        <v>0</v>
      </c>
      <c r="H65" s="61">
        <f t="shared" si="2"/>
        <v>0</v>
      </c>
      <c r="I65" s="61">
        <f t="shared" si="3"/>
        <v>73224</v>
      </c>
      <c r="J65" s="61">
        <f>1000*'[1]Totals from FF levels'!C65</f>
        <v>177650</v>
      </c>
      <c r="K65" s="61">
        <v>339.31</v>
      </c>
      <c r="L65" s="61">
        <f>1000*'[1]Totals from FF levels'!E65</f>
        <v>219160</v>
      </c>
      <c r="M65" s="61">
        <f t="shared" si="4"/>
        <v>24265.492</v>
      </c>
      <c r="N65" s="69">
        <f t="shared" si="5"/>
        <v>363575.49199999997</v>
      </c>
      <c r="O65" s="69">
        <f t="shared" si="6"/>
        <v>380820</v>
      </c>
      <c r="P65" s="69">
        <f>'[2]Net concepts'!$F65*1000</f>
        <v>4680</v>
      </c>
      <c r="Q65" s="69">
        <f t="shared" si="7"/>
        <v>368255.49199999997</v>
      </c>
      <c r="R65" s="61">
        <v>147.65</v>
      </c>
      <c r="S65" s="70">
        <f t="shared" si="8"/>
        <v>0.06674127528925959</v>
      </c>
      <c r="T65" s="61">
        <v>89.1</v>
      </c>
      <c r="U65" s="61">
        <v>305.3</v>
      </c>
      <c r="V65" s="73">
        <f t="shared" si="9"/>
        <v>0.291844087782509</v>
      </c>
      <c r="W65" s="61">
        <f t="shared" si="10"/>
        <v>1245786.730725028</v>
      </c>
      <c r="X65" s="73">
        <f t="shared" si="15"/>
        <v>0.15396937701180366</v>
      </c>
      <c r="Y65" s="72">
        <f t="shared" si="12"/>
        <v>1245.786730725028</v>
      </c>
      <c r="Z65" s="9">
        <f t="shared" si="13"/>
        <v>1960</v>
      </c>
    </row>
    <row r="66" spans="1:26" ht="12.75">
      <c r="A66" s="59">
        <v>22007</v>
      </c>
      <c r="B66" s="61">
        <v>57614.821</v>
      </c>
      <c r="C66" s="61">
        <v>0</v>
      </c>
      <c r="D66" s="61">
        <f t="shared" si="0"/>
        <v>57614.821</v>
      </c>
      <c r="E66" s="9">
        <v>891</v>
      </c>
      <c r="F66" s="61">
        <f t="shared" si="1"/>
        <v>74115</v>
      </c>
      <c r="G66" s="9">
        <v>0</v>
      </c>
      <c r="H66" s="61">
        <f t="shared" si="2"/>
        <v>0</v>
      </c>
      <c r="I66" s="61">
        <f t="shared" si="3"/>
        <v>74115</v>
      </c>
      <c r="J66" s="61">
        <f>1000*'[1]Totals from FF levels'!C66</f>
        <v>176390</v>
      </c>
      <c r="K66" s="61">
        <v>347.59</v>
      </c>
      <c r="L66" s="61">
        <f>1000*'[1]Totals from FF levels'!E66</f>
        <v>219270</v>
      </c>
      <c r="M66" s="61">
        <f t="shared" si="4"/>
        <v>26379.820999999996</v>
      </c>
      <c r="N66" s="69">
        <f t="shared" si="5"/>
        <v>373969.821</v>
      </c>
      <c r="O66" s="69">
        <f t="shared" si="6"/>
        <v>390470</v>
      </c>
      <c r="P66" s="69">
        <f>'[2]Net concepts'!$F66*1000</f>
        <v>4170</v>
      </c>
      <c r="Q66" s="69">
        <f t="shared" si="7"/>
        <v>378139.821</v>
      </c>
      <c r="R66" s="61">
        <v>148.24</v>
      </c>
      <c r="S66" s="70">
        <f t="shared" si="8"/>
        <v>0.07053997279636101</v>
      </c>
      <c r="T66" s="61">
        <v>79.7</v>
      </c>
      <c r="U66" s="61">
        <v>274</v>
      </c>
      <c r="V66" s="73">
        <f t="shared" si="9"/>
        <v>0.29087591240875915</v>
      </c>
      <c r="W66" s="61">
        <f t="shared" si="10"/>
        <v>1285667.891518193</v>
      </c>
      <c r="X66" s="73">
        <f t="shared" si="15"/>
        <v>0.15406275524034868</v>
      </c>
      <c r="Y66" s="72">
        <f t="shared" si="12"/>
        <v>1285.667891518193</v>
      </c>
      <c r="Z66" s="9">
        <f t="shared" si="13"/>
        <v>1960</v>
      </c>
    </row>
    <row r="67" spans="1:26" ht="12.75">
      <c r="A67" s="59">
        <v>22098</v>
      </c>
      <c r="B67" s="61">
        <v>58287.338</v>
      </c>
      <c r="C67" s="61">
        <v>0</v>
      </c>
      <c r="D67" s="61">
        <f t="shared" si="0"/>
        <v>58287.338</v>
      </c>
      <c r="E67" s="9">
        <v>782</v>
      </c>
      <c r="F67" s="61">
        <f t="shared" si="1"/>
        <v>74897</v>
      </c>
      <c r="G67" s="9">
        <v>0</v>
      </c>
      <c r="H67" s="61">
        <f t="shared" si="2"/>
        <v>0</v>
      </c>
      <c r="I67" s="61">
        <f t="shared" si="3"/>
        <v>74897</v>
      </c>
      <c r="J67" s="61">
        <f>1000*'[1]Totals from FF levels'!C67</f>
        <v>176420</v>
      </c>
      <c r="K67" s="61">
        <v>321.29</v>
      </c>
      <c r="L67" s="61">
        <f>1000*'[1]Totals from FF levels'!E67</f>
        <v>222030</v>
      </c>
      <c r="M67" s="61">
        <f t="shared" si="4"/>
        <v>29000.338000000003</v>
      </c>
      <c r="N67" s="69">
        <f t="shared" si="5"/>
        <v>350290.338</v>
      </c>
      <c r="O67" s="69">
        <f t="shared" si="6"/>
        <v>366900</v>
      </c>
      <c r="P67" s="69">
        <f>'[2]Net concepts'!$F67*1000</f>
        <v>4550</v>
      </c>
      <c r="Q67" s="69">
        <f t="shared" si="7"/>
        <v>354840.338</v>
      </c>
      <c r="R67" s="61">
        <v>152.14</v>
      </c>
      <c r="S67" s="70">
        <f t="shared" si="8"/>
        <v>0.08278943166282823</v>
      </c>
      <c r="T67" s="61">
        <v>78.7</v>
      </c>
      <c r="U67" s="61">
        <v>272.4</v>
      </c>
      <c r="V67" s="73">
        <f t="shared" si="9"/>
        <v>0.288913362701909</v>
      </c>
      <c r="W67" s="61">
        <f t="shared" si="10"/>
        <v>1212440.7632935196</v>
      </c>
      <c r="X67" s="73">
        <f t="shared" si="15"/>
        <v>0.16639721875514593</v>
      </c>
      <c r="Y67" s="72">
        <f t="shared" si="12"/>
        <v>1212.4407632935197</v>
      </c>
      <c r="Z67" s="9">
        <f t="shared" si="13"/>
        <v>1960</v>
      </c>
    </row>
    <row r="68" spans="1:26" ht="12.75">
      <c r="A68" s="59">
        <v>22190</v>
      </c>
      <c r="B68" s="61">
        <v>59735.16</v>
      </c>
      <c r="C68" s="61">
        <v>0</v>
      </c>
      <c r="D68" s="61">
        <f t="shared" si="0"/>
        <v>59735.16</v>
      </c>
      <c r="E68" s="9">
        <v>1327</v>
      </c>
      <c r="F68" s="61">
        <f t="shared" si="1"/>
        <v>76224</v>
      </c>
      <c r="G68" s="9">
        <v>0</v>
      </c>
      <c r="H68" s="61">
        <f t="shared" si="2"/>
        <v>0</v>
      </c>
      <c r="I68" s="61">
        <f t="shared" si="3"/>
        <v>76224</v>
      </c>
      <c r="J68" s="61">
        <f>1000*'[1]Totals from FF levels'!C68</f>
        <v>178670</v>
      </c>
      <c r="K68" s="61">
        <v>365.17</v>
      </c>
      <c r="L68" s="61">
        <f>1000*'[1]Totals from FF levels'!E68</f>
        <v>223550</v>
      </c>
      <c r="M68" s="61">
        <f t="shared" si="4"/>
        <v>28391.160000000003</v>
      </c>
      <c r="N68" s="69">
        <f t="shared" si="5"/>
        <v>393561.16000000003</v>
      </c>
      <c r="O68" s="69">
        <f t="shared" si="6"/>
        <v>410050</v>
      </c>
      <c r="P68" s="69">
        <f>'[2]Net concepts'!$F68*1000</f>
        <v>4530</v>
      </c>
      <c r="Q68" s="69">
        <f t="shared" si="7"/>
        <v>398091.16000000003</v>
      </c>
      <c r="R68" s="61">
        <v>152.1</v>
      </c>
      <c r="S68" s="70">
        <f t="shared" si="8"/>
        <v>0.07213913080243996</v>
      </c>
      <c r="T68" s="61">
        <v>68.1</v>
      </c>
      <c r="U68" s="61">
        <v>239.5</v>
      </c>
      <c r="V68" s="73">
        <f t="shared" si="9"/>
        <v>0.28434237995824635</v>
      </c>
      <c r="W68" s="61">
        <f t="shared" si="10"/>
        <v>1384110.100146843</v>
      </c>
      <c r="X68" s="73">
        <f t="shared" si="15"/>
        <v>0.15178113612633928</v>
      </c>
      <c r="Y68" s="72">
        <f t="shared" si="12"/>
        <v>1384.1101001468428</v>
      </c>
      <c r="Z68" s="9">
        <f t="shared" si="13"/>
        <v>1960</v>
      </c>
    </row>
    <row r="69" spans="1:26" ht="12.75">
      <c r="A69" s="59">
        <v>22282</v>
      </c>
      <c r="B69" s="61">
        <v>59967.713</v>
      </c>
      <c r="C69" s="61">
        <v>0</v>
      </c>
      <c r="D69" s="61">
        <f t="shared" si="0"/>
        <v>59967.713</v>
      </c>
      <c r="E69" s="9">
        <v>361</v>
      </c>
      <c r="F69" s="61">
        <f t="shared" si="1"/>
        <v>76585</v>
      </c>
      <c r="G69" s="9">
        <v>0</v>
      </c>
      <c r="H69" s="61">
        <f t="shared" si="2"/>
        <v>0</v>
      </c>
      <c r="I69" s="61">
        <f t="shared" si="3"/>
        <v>76585</v>
      </c>
      <c r="J69" s="61">
        <f>1000*'[1]Totals from FF levels'!C69</f>
        <v>180480</v>
      </c>
      <c r="K69" s="61">
        <v>410.35</v>
      </c>
      <c r="L69" s="61">
        <f>1000*'[1]Totals from FF levels'!E69</f>
        <v>229580</v>
      </c>
      <c r="M69" s="61">
        <f t="shared" si="4"/>
        <v>32482.713000000003</v>
      </c>
      <c r="N69" s="69">
        <f t="shared" si="5"/>
        <v>442832.713</v>
      </c>
      <c r="O69" s="69">
        <f t="shared" si="6"/>
        <v>459450</v>
      </c>
      <c r="P69" s="69">
        <f>'[2]Net concepts'!$F69*1000</f>
        <v>4740</v>
      </c>
      <c r="Q69" s="69">
        <f t="shared" si="7"/>
        <v>447572.713</v>
      </c>
      <c r="R69" s="61">
        <v>154.58</v>
      </c>
      <c r="S69" s="70">
        <f t="shared" si="8"/>
        <v>0.07335210802278738</v>
      </c>
      <c r="T69" s="61">
        <v>70.3</v>
      </c>
      <c r="U69" s="61">
        <v>245</v>
      </c>
      <c r="V69" s="73">
        <f t="shared" si="9"/>
        <v>0.2869387755102041</v>
      </c>
      <c r="W69" s="61">
        <f t="shared" si="10"/>
        <v>1543300.3511379801</v>
      </c>
      <c r="X69" s="73">
        <f t="shared" si="15"/>
        <v>0.13541843508747287</v>
      </c>
      <c r="Y69" s="72">
        <f t="shared" si="12"/>
        <v>1543.3003511379802</v>
      </c>
      <c r="Z69" s="9">
        <f t="shared" si="13"/>
        <v>1961</v>
      </c>
    </row>
    <row r="70" spans="1:26" ht="12.75">
      <c r="A70" s="59">
        <v>22372</v>
      </c>
      <c r="B70" s="61">
        <v>61792.406</v>
      </c>
      <c r="C70" s="61">
        <v>0</v>
      </c>
      <c r="D70" s="61">
        <f t="shared" si="0"/>
        <v>61792.406</v>
      </c>
      <c r="E70" s="9">
        <v>1953</v>
      </c>
      <c r="F70" s="61">
        <f t="shared" si="1"/>
        <v>78538</v>
      </c>
      <c r="G70" s="9">
        <v>0</v>
      </c>
      <c r="H70" s="61">
        <f t="shared" si="2"/>
        <v>0</v>
      </c>
      <c r="I70" s="61">
        <f t="shared" si="3"/>
        <v>78538</v>
      </c>
      <c r="J70" s="61">
        <f>1000*'[1]Totals from FF levels'!C70</f>
        <v>178780</v>
      </c>
      <c r="K70" s="61">
        <v>411.56</v>
      </c>
      <c r="L70" s="61">
        <f>1000*'[1]Totals from FF levels'!E70</f>
        <v>226360</v>
      </c>
      <c r="M70" s="61">
        <f t="shared" si="4"/>
        <v>30834.406000000003</v>
      </c>
      <c r="N70" s="69">
        <f t="shared" si="5"/>
        <v>442394.406</v>
      </c>
      <c r="O70" s="69">
        <f t="shared" si="6"/>
        <v>459140</v>
      </c>
      <c r="P70" s="69">
        <f>'[2]Net concepts'!$F70*1000</f>
        <v>4949.999999999999</v>
      </c>
      <c r="Q70" s="69">
        <f t="shared" si="7"/>
        <v>447344.406</v>
      </c>
      <c r="R70" s="61">
        <v>155.36</v>
      </c>
      <c r="S70" s="70">
        <f t="shared" si="8"/>
        <v>0.06969890573164254</v>
      </c>
      <c r="T70" s="61">
        <v>75.8</v>
      </c>
      <c r="U70" s="61">
        <v>263.3</v>
      </c>
      <c r="V70" s="73">
        <f t="shared" si="9"/>
        <v>0.2878845423471325</v>
      </c>
      <c r="W70" s="61">
        <f t="shared" si="10"/>
        <v>1536707.7453799476</v>
      </c>
      <c r="X70" s="73">
        <f t="shared" si="15"/>
        <v>0.13967718660529355</v>
      </c>
      <c r="Y70" s="72">
        <f t="shared" si="12"/>
        <v>1536.7077453799475</v>
      </c>
      <c r="Z70" s="9">
        <f t="shared" si="13"/>
        <v>1961</v>
      </c>
    </row>
    <row r="71" spans="1:26" ht="12.75">
      <c r="A71" s="59">
        <v>22463</v>
      </c>
      <c r="B71" s="61">
        <v>61917.211</v>
      </c>
      <c r="C71" s="61">
        <v>0</v>
      </c>
      <c r="D71" s="61">
        <f t="shared" si="0"/>
        <v>61917.211</v>
      </c>
      <c r="E71" s="9">
        <v>707</v>
      </c>
      <c r="F71" s="61">
        <f t="shared" si="1"/>
        <v>79245</v>
      </c>
      <c r="G71" s="9">
        <v>0</v>
      </c>
      <c r="H71" s="61">
        <f t="shared" si="2"/>
        <v>0</v>
      </c>
      <c r="I71" s="61">
        <f t="shared" si="3"/>
        <v>79245</v>
      </c>
      <c r="J71" s="61">
        <f>1000*'[1]Totals from FF levels'!C71</f>
        <v>184720</v>
      </c>
      <c r="K71" s="61">
        <v>423.62</v>
      </c>
      <c r="L71" s="61">
        <f>1000*'[1]Totals from FF levels'!E71</f>
        <v>229870</v>
      </c>
      <c r="M71" s="61">
        <f t="shared" si="4"/>
        <v>27822.21100000001</v>
      </c>
      <c r="N71" s="69">
        <f t="shared" si="5"/>
        <v>451442.211</v>
      </c>
      <c r="O71" s="69">
        <f t="shared" si="6"/>
        <v>468770</v>
      </c>
      <c r="P71" s="69">
        <f>'[2]Net concepts'!$F71*1000</f>
        <v>4920</v>
      </c>
      <c r="Q71" s="69">
        <f t="shared" si="7"/>
        <v>456362.211</v>
      </c>
      <c r="R71" s="61">
        <v>160.2</v>
      </c>
      <c r="S71" s="70">
        <f t="shared" si="8"/>
        <v>0.061629617971191465</v>
      </c>
      <c r="T71" s="61">
        <v>82.3</v>
      </c>
      <c r="U71" s="61">
        <v>285.5</v>
      </c>
      <c r="V71" s="73">
        <f t="shared" si="9"/>
        <v>0.2882661996497373</v>
      </c>
      <c r="W71" s="61">
        <f t="shared" si="10"/>
        <v>1566060.1608809235</v>
      </c>
      <c r="X71" s="73">
        <f t="shared" si="15"/>
        <v>0.13715423478643207</v>
      </c>
      <c r="Y71" s="72">
        <f t="shared" si="12"/>
        <v>1566.0601608809236</v>
      </c>
      <c r="Z71" s="9">
        <f t="shared" si="13"/>
        <v>1961</v>
      </c>
    </row>
    <row r="72" spans="1:26" ht="12.75">
      <c r="A72" s="59">
        <v>22555</v>
      </c>
      <c r="B72" s="61">
        <v>63050.856</v>
      </c>
      <c r="C72" s="61">
        <v>0</v>
      </c>
      <c r="D72" s="61">
        <f t="shared" si="0"/>
        <v>63050.856</v>
      </c>
      <c r="E72" s="9">
        <v>1374</v>
      </c>
      <c r="F72" s="61">
        <f t="shared" si="1"/>
        <v>80619</v>
      </c>
      <c r="G72" s="9">
        <v>0</v>
      </c>
      <c r="H72" s="61">
        <f t="shared" si="2"/>
        <v>0</v>
      </c>
      <c r="I72" s="61">
        <f t="shared" si="3"/>
        <v>80619</v>
      </c>
      <c r="J72" s="61">
        <f>1000*'[1]Totals from FF levels'!C72</f>
        <v>188450</v>
      </c>
      <c r="K72" s="61">
        <v>437.67</v>
      </c>
      <c r="L72" s="61">
        <f>1000*'[1]Totals from FF levels'!E72</f>
        <v>233390</v>
      </c>
      <c r="M72" s="61">
        <f t="shared" si="4"/>
        <v>27371.856</v>
      </c>
      <c r="N72" s="69">
        <f t="shared" si="5"/>
        <v>465041.856</v>
      </c>
      <c r="O72" s="69">
        <f t="shared" si="6"/>
        <v>482610</v>
      </c>
      <c r="P72" s="69">
        <f>'[2]Net concepts'!$F72*1000</f>
        <v>4990</v>
      </c>
      <c r="Q72" s="69">
        <f t="shared" si="7"/>
        <v>470031.856</v>
      </c>
      <c r="R72" s="61">
        <v>161.16</v>
      </c>
      <c r="S72" s="70">
        <f t="shared" si="8"/>
        <v>0.05885890839038798</v>
      </c>
      <c r="T72" s="61">
        <v>84.2</v>
      </c>
      <c r="U72" s="61">
        <v>290.2</v>
      </c>
      <c r="V72" s="73">
        <f t="shared" si="9"/>
        <v>0.290144727773949</v>
      </c>
      <c r="W72" s="61">
        <f t="shared" si="10"/>
        <v>1602792.7150973873</v>
      </c>
      <c r="X72" s="73">
        <f t="shared" si="15"/>
        <v>0.13558103466712465</v>
      </c>
      <c r="Y72" s="72">
        <f t="shared" si="12"/>
        <v>1602.7927150973874</v>
      </c>
      <c r="Z72" s="9">
        <f t="shared" si="13"/>
        <v>1961</v>
      </c>
    </row>
    <row r="73" spans="1:26" ht="12.75">
      <c r="A73" s="59">
        <v>22647</v>
      </c>
      <c r="B73" s="61">
        <v>63636.071</v>
      </c>
      <c r="C73" s="61">
        <v>0</v>
      </c>
      <c r="D73" s="61">
        <f aca="true" t="shared" si="16" ref="D73:D136">B73+C73</f>
        <v>63636.071</v>
      </c>
      <c r="E73" s="9">
        <v>826</v>
      </c>
      <c r="F73" s="61">
        <f aca="true" t="shared" si="17" ref="F73:F136">E73+F72</f>
        <v>81445</v>
      </c>
      <c r="G73" s="9">
        <v>0</v>
      </c>
      <c r="H73" s="61">
        <f aca="true" t="shared" si="18" ref="H73:H136">H72+G73</f>
        <v>0</v>
      </c>
      <c r="I73" s="61">
        <f aca="true" t="shared" si="19" ref="I73:I136">H73+F73</f>
        <v>81445</v>
      </c>
      <c r="J73" s="61">
        <f>1000*'[1]Totals from FF levels'!C73</f>
        <v>193090</v>
      </c>
      <c r="K73" s="61">
        <v>427.93</v>
      </c>
      <c r="L73" s="61">
        <f>1000*'[1]Totals from FF levels'!E73</f>
        <v>242110</v>
      </c>
      <c r="M73" s="61">
        <f aca="true" t="shared" si="20" ref="M73:M136">(L73-J73)+D73-I73</f>
        <v>31211.070999999996</v>
      </c>
      <c r="N73" s="69">
        <f aca="true" t="shared" si="21" ref="N73:N136">1000*K73+M73</f>
        <v>459141.071</v>
      </c>
      <c r="O73" s="69">
        <f aca="true" t="shared" si="22" ref="O73:O136">N73+I73-D73</f>
        <v>476950</v>
      </c>
      <c r="P73" s="69">
        <f>'[2]Net concepts'!$F73*1000</f>
        <v>5810</v>
      </c>
      <c r="Q73" s="69">
        <f aca="true" t="shared" si="23" ref="Q73:Q136">N73+P73</f>
        <v>464951.071</v>
      </c>
      <c r="R73" s="61">
        <v>164.76</v>
      </c>
      <c r="S73" s="70">
        <f aca="true" t="shared" si="24" ref="S73:S136">M73/N73</f>
        <v>0.06797708367065249</v>
      </c>
      <c r="T73" s="61">
        <v>89.4</v>
      </c>
      <c r="U73" s="61">
        <v>307.3</v>
      </c>
      <c r="V73" s="73">
        <f aca="true" t="shared" si="25" ref="V73:V136">T73/U73</f>
        <v>0.2909209241783274</v>
      </c>
      <c r="W73" s="61">
        <f aca="true" t="shared" si="26" ref="W73:W136">N73/V73</f>
        <v>1578233.2339854585</v>
      </c>
      <c r="X73" s="73">
        <f t="shared" si="15"/>
        <v>0.13859808024013606</v>
      </c>
      <c r="Y73" s="72">
        <f aca="true" t="shared" si="27" ref="Y73:Y136">W73/1000</f>
        <v>1578.2332339854586</v>
      </c>
      <c r="Z73" s="9">
        <f aca="true" t="shared" si="28" ref="Z73:Z136">YEAR(A73)</f>
        <v>1962</v>
      </c>
    </row>
    <row r="74" spans="1:26" ht="12.75">
      <c r="A74" s="59">
        <v>22737</v>
      </c>
      <c r="B74" s="61">
        <v>65152.012</v>
      </c>
      <c r="C74" s="61">
        <v>0</v>
      </c>
      <c r="D74" s="61">
        <f t="shared" si="16"/>
        <v>65152.012</v>
      </c>
      <c r="E74" s="9">
        <v>1544</v>
      </c>
      <c r="F74" s="61">
        <f t="shared" si="17"/>
        <v>82989</v>
      </c>
      <c r="G74" s="9">
        <v>0</v>
      </c>
      <c r="H74" s="61">
        <f t="shared" si="18"/>
        <v>0</v>
      </c>
      <c r="I74" s="61">
        <f t="shared" si="19"/>
        <v>82989</v>
      </c>
      <c r="J74" s="61">
        <f>1000*'[1]Totals from FF levels'!C74</f>
        <v>192860</v>
      </c>
      <c r="K74" s="61">
        <v>326.58</v>
      </c>
      <c r="L74" s="61">
        <f>1000*'[1]Totals from FF levels'!E74</f>
        <v>241350</v>
      </c>
      <c r="M74" s="61">
        <f t="shared" si="20"/>
        <v>30653.012000000002</v>
      </c>
      <c r="N74" s="69">
        <f t="shared" si="21"/>
        <v>357233.012</v>
      </c>
      <c r="O74" s="69">
        <f t="shared" si="22"/>
        <v>375070</v>
      </c>
      <c r="P74" s="69">
        <f>'[2]Net concepts'!$F74*1000</f>
        <v>5670</v>
      </c>
      <c r="Q74" s="69">
        <f t="shared" si="23"/>
        <v>362903.012</v>
      </c>
      <c r="R74" s="61">
        <v>166.45</v>
      </c>
      <c r="S74" s="70">
        <f t="shared" si="24"/>
        <v>0.08580677308736519</v>
      </c>
      <c r="T74" s="61">
        <v>87.9</v>
      </c>
      <c r="U74" s="61">
        <v>304.5</v>
      </c>
      <c r="V74" s="73">
        <f t="shared" si="25"/>
        <v>0.28866995073891627</v>
      </c>
      <c r="W74" s="61">
        <f t="shared" si="26"/>
        <v>1237513.6763822525</v>
      </c>
      <c r="X74" s="73">
        <f t="shared" si="15"/>
        <v>0.18237959486230237</v>
      </c>
      <c r="Y74" s="72">
        <f t="shared" si="27"/>
        <v>1237.5136763822525</v>
      </c>
      <c r="Z74" s="9">
        <f t="shared" si="28"/>
        <v>1962</v>
      </c>
    </row>
    <row r="75" spans="1:26" ht="12.75">
      <c r="A75" s="59">
        <v>22828</v>
      </c>
      <c r="B75" s="61">
        <v>65267.763</v>
      </c>
      <c r="C75" s="61">
        <v>0</v>
      </c>
      <c r="D75" s="61">
        <f t="shared" si="16"/>
        <v>65267.763</v>
      </c>
      <c r="E75" s="9">
        <v>577</v>
      </c>
      <c r="F75" s="61">
        <f t="shared" si="17"/>
        <v>83566</v>
      </c>
      <c r="G75" s="9">
        <v>0</v>
      </c>
      <c r="H75" s="61">
        <f t="shared" si="18"/>
        <v>0</v>
      </c>
      <c r="I75" s="61">
        <f t="shared" si="19"/>
        <v>83566</v>
      </c>
      <c r="J75" s="61">
        <f>1000*'[1]Totals from FF levels'!C75</f>
        <v>196040</v>
      </c>
      <c r="K75" s="61">
        <v>345.36</v>
      </c>
      <c r="L75" s="61">
        <f>1000*'[1]Totals from FF levels'!E75</f>
        <v>245820</v>
      </c>
      <c r="M75" s="61">
        <f t="shared" si="20"/>
        <v>31481.763000000006</v>
      </c>
      <c r="N75" s="69">
        <f t="shared" si="21"/>
        <v>376841.76300000004</v>
      </c>
      <c r="O75" s="69">
        <f t="shared" si="22"/>
        <v>395140.00000000006</v>
      </c>
      <c r="P75" s="69">
        <f>'[2]Net concepts'!$F75*1000</f>
        <v>5910</v>
      </c>
      <c r="Q75" s="69">
        <f t="shared" si="23"/>
        <v>382751.76300000004</v>
      </c>
      <c r="R75" s="61">
        <v>171.37</v>
      </c>
      <c r="S75" s="70">
        <f t="shared" si="24"/>
        <v>0.08354106707647475</v>
      </c>
      <c r="T75" s="61">
        <v>89.3</v>
      </c>
      <c r="U75" s="61">
        <v>310</v>
      </c>
      <c r="V75" s="73">
        <f t="shared" si="25"/>
        <v>0.2880645161290322</v>
      </c>
      <c r="W75" s="61">
        <f t="shared" si="26"/>
        <v>1308185.291489362</v>
      </c>
      <c r="X75" s="73">
        <f t="shared" si="15"/>
        <v>0.17319673509753747</v>
      </c>
      <c r="Y75" s="72">
        <f t="shared" si="27"/>
        <v>1308.185291489362</v>
      </c>
      <c r="Z75" s="9">
        <f t="shared" si="28"/>
        <v>1962</v>
      </c>
    </row>
    <row r="76" spans="1:26" ht="12.75">
      <c r="A76" s="59">
        <v>22920</v>
      </c>
      <c r="B76" s="61">
        <v>65997.573</v>
      </c>
      <c r="C76" s="61">
        <v>0</v>
      </c>
      <c r="D76" s="61">
        <f t="shared" si="16"/>
        <v>65997.573</v>
      </c>
      <c r="E76" s="9">
        <v>1085</v>
      </c>
      <c r="F76" s="61">
        <f t="shared" si="17"/>
        <v>84651</v>
      </c>
      <c r="G76" s="9">
        <v>0</v>
      </c>
      <c r="H76" s="61">
        <f t="shared" si="18"/>
        <v>0</v>
      </c>
      <c r="I76" s="61">
        <f t="shared" si="19"/>
        <v>84651</v>
      </c>
      <c r="J76" s="61">
        <f>1000*'[1]Totals from FF levels'!C76</f>
        <v>200440</v>
      </c>
      <c r="K76" s="61">
        <v>424.31</v>
      </c>
      <c r="L76" s="61">
        <f>1000*'[1]Totals from FF levels'!E76</f>
        <v>250950</v>
      </c>
      <c r="M76" s="61">
        <f t="shared" si="20"/>
        <v>31856.573000000004</v>
      </c>
      <c r="N76" s="69">
        <f t="shared" si="21"/>
        <v>456166.573</v>
      </c>
      <c r="O76" s="69">
        <f t="shared" si="22"/>
        <v>474820</v>
      </c>
      <c r="P76" s="69">
        <f>'[2]Net concepts'!$F76*1000</f>
        <v>5590</v>
      </c>
      <c r="Q76" s="69">
        <f t="shared" si="23"/>
        <v>461756.573</v>
      </c>
      <c r="R76" s="61">
        <v>172.83</v>
      </c>
      <c r="S76" s="70">
        <f t="shared" si="24"/>
        <v>0.06983539541377137</v>
      </c>
      <c r="T76" s="61">
        <v>86</v>
      </c>
      <c r="U76" s="61">
        <v>299.5</v>
      </c>
      <c r="V76" s="73">
        <f t="shared" si="25"/>
        <v>0.2871452420701169</v>
      </c>
      <c r="W76" s="61">
        <f t="shared" si="26"/>
        <v>1588626.6117848835</v>
      </c>
      <c r="X76" s="73">
        <f t="shared" si="15"/>
        <v>0.14467866982441085</v>
      </c>
      <c r="Y76" s="72">
        <f t="shared" si="27"/>
        <v>1588.6266117848836</v>
      </c>
      <c r="Z76" s="9">
        <f t="shared" si="28"/>
        <v>1962</v>
      </c>
    </row>
    <row r="77" spans="1:26" ht="12.75">
      <c r="A77" s="59">
        <v>23012</v>
      </c>
      <c r="B77" s="61">
        <v>67202.191</v>
      </c>
      <c r="C77" s="61">
        <v>0</v>
      </c>
      <c r="D77" s="61">
        <f t="shared" si="16"/>
        <v>67202.191</v>
      </c>
      <c r="E77" s="9">
        <v>936</v>
      </c>
      <c r="F77" s="61">
        <f t="shared" si="17"/>
        <v>85587</v>
      </c>
      <c r="G77" s="9">
        <v>0</v>
      </c>
      <c r="H77" s="61">
        <f t="shared" si="18"/>
        <v>0</v>
      </c>
      <c r="I77" s="61">
        <f t="shared" si="19"/>
        <v>85587</v>
      </c>
      <c r="J77" s="61">
        <f>1000*'[1]Totals from FF levels'!C77</f>
        <v>204970</v>
      </c>
      <c r="K77" s="61">
        <v>447.98</v>
      </c>
      <c r="L77" s="61">
        <f>1000*'[1]Totals from FF levels'!E77</f>
        <v>257380</v>
      </c>
      <c r="M77" s="61">
        <f t="shared" si="20"/>
        <v>34025.191000000006</v>
      </c>
      <c r="N77" s="69">
        <f t="shared" si="21"/>
        <v>482005.191</v>
      </c>
      <c r="O77" s="69">
        <f t="shared" si="22"/>
        <v>500390</v>
      </c>
      <c r="P77" s="69">
        <f>'[2]Net concepts'!$F77*1000</f>
        <v>6350</v>
      </c>
      <c r="Q77" s="69">
        <f t="shared" si="23"/>
        <v>488355.191</v>
      </c>
      <c r="R77" s="61">
        <v>175.9</v>
      </c>
      <c r="S77" s="70">
        <f t="shared" si="24"/>
        <v>0.07059092232888423</v>
      </c>
      <c r="T77" s="61">
        <v>90.5</v>
      </c>
      <c r="U77" s="61">
        <v>315.4</v>
      </c>
      <c r="V77" s="73">
        <f t="shared" si="25"/>
        <v>0.2869372225745086</v>
      </c>
      <c r="W77" s="61">
        <f t="shared" si="26"/>
        <v>1679828.0358165742</v>
      </c>
      <c r="X77" s="73">
        <f t="shared" si="15"/>
        <v>0.13942213124422556</v>
      </c>
      <c r="Y77" s="72">
        <f t="shared" si="27"/>
        <v>1679.8280358165741</v>
      </c>
      <c r="Z77" s="9">
        <f t="shared" si="28"/>
        <v>1963</v>
      </c>
    </row>
    <row r="78" spans="1:26" ht="12.75">
      <c r="A78" s="59">
        <v>23102</v>
      </c>
      <c r="B78" s="61">
        <v>67884.082</v>
      </c>
      <c r="C78" s="61">
        <v>0</v>
      </c>
      <c r="D78" s="61">
        <f t="shared" si="16"/>
        <v>67884.082</v>
      </c>
      <c r="E78" s="9">
        <v>1116</v>
      </c>
      <c r="F78" s="61">
        <f t="shared" si="17"/>
        <v>86703</v>
      </c>
      <c r="G78" s="9">
        <v>0</v>
      </c>
      <c r="H78" s="61">
        <f t="shared" si="18"/>
        <v>0</v>
      </c>
      <c r="I78" s="61">
        <f t="shared" si="19"/>
        <v>86703</v>
      </c>
      <c r="J78" s="61">
        <f>1000*'[1]Totals from FF levels'!C78</f>
        <v>205320</v>
      </c>
      <c r="K78" s="61">
        <v>469.03</v>
      </c>
      <c r="L78" s="61">
        <f>1000*'[1]Totals from FF levels'!E78</f>
        <v>257570</v>
      </c>
      <c r="M78" s="61">
        <f t="shared" si="20"/>
        <v>33431.081999999995</v>
      </c>
      <c r="N78" s="69">
        <f t="shared" si="21"/>
        <v>502461.082</v>
      </c>
      <c r="O78" s="69">
        <f t="shared" si="22"/>
        <v>521279.99999999994</v>
      </c>
      <c r="P78" s="69">
        <f>'[2]Net concepts'!$F78*1000</f>
        <v>7020</v>
      </c>
      <c r="Q78" s="69">
        <f t="shared" si="23"/>
        <v>509481.082</v>
      </c>
      <c r="R78" s="61">
        <v>177.11</v>
      </c>
      <c r="S78" s="70">
        <f t="shared" si="24"/>
        <v>0.06653466944530441</v>
      </c>
      <c r="T78" s="61">
        <v>92.2</v>
      </c>
      <c r="U78" s="61">
        <v>320.8</v>
      </c>
      <c r="V78" s="73">
        <f t="shared" si="25"/>
        <v>0.2874064837905237</v>
      </c>
      <c r="W78" s="61">
        <f t="shared" si="26"/>
        <v>1748259.382924078</v>
      </c>
      <c r="X78" s="73">
        <f t="shared" si="15"/>
        <v>0.13510316406953085</v>
      </c>
      <c r="Y78" s="72">
        <f t="shared" si="27"/>
        <v>1748.259382924078</v>
      </c>
      <c r="Z78" s="9">
        <f t="shared" si="28"/>
        <v>1963</v>
      </c>
    </row>
    <row r="79" spans="1:26" ht="12.75">
      <c r="A79" s="59">
        <v>23193</v>
      </c>
      <c r="B79" s="61">
        <v>68196.579</v>
      </c>
      <c r="C79" s="61">
        <v>0</v>
      </c>
      <c r="D79" s="61">
        <f t="shared" si="16"/>
        <v>68196.579</v>
      </c>
      <c r="E79" s="9">
        <v>530</v>
      </c>
      <c r="F79" s="61">
        <f t="shared" si="17"/>
        <v>87233</v>
      </c>
      <c r="G79" s="9">
        <v>0</v>
      </c>
      <c r="H79" s="61">
        <f t="shared" si="18"/>
        <v>0</v>
      </c>
      <c r="I79" s="61">
        <f t="shared" si="19"/>
        <v>87233</v>
      </c>
      <c r="J79" s="61">
        <f>1000*'[1]Totals from FF levels'!C79</f>
        <v>210280</v>
      </c>
      <c r="K79" s="61">
        <v>487.68</v>
      </c>
      <c r="L79" s="61">
        <f>1000*'[1]Totals from FF levels'!E79</f>
        <v>262380</v>
      </c>
      <c r="M79" s="61">
        <f t="shared" si="20"/>
        <v>33063.579</v>
      </c>
      <c r="N79" s="69">
        <f t="shared" si="21"/>
        <v>520743.579</v>
      </c>
      <c r="O79" s="69">
        <f t="shared" si="22"/>
        <v>539780</v>
      </c>
      <c r="P79" s="69">
        <f>'[2]Net concepts'!$F79*1000</f>
        <v>7340</v>
      </c>
      <c r="Q79" s="69">
        <f t="shared" si="23"/>
        <v>528083.579</v>
      </c>
      <c r="R79" s="61">
        <v>183.01</v>
      </c>
      <c r="S79" s="70">
        <f t="shared" si="24"/>
        <v>0.0634930133243179</v>
      </c>
      <c r="T79" s="61">
        <v>95</v>
      </c>
      <c r="U79" s="61">
        <v>331.5</v>
      </c>
      <c r="V79" s="73">
        <f t="shared" si="25"/>
        <v>0.2865761689291101</v>
      </c>
      <c r="W79" s="61">
        <f t="shared" si="26"/>
        <v>1817121.0151421055</v>
      </c>
      <c r="X79" s="73">
        <f t="shared" si="15"/>
        <v>0.13095999979675216</v>
      </c>
      <c r="Y79" s="72">
        <f t="shared" si="27"/>
        <v>1817.1210151421055</v>
      </c>
      <c r="Z79" s="9">
        <f t="shared" si="28"/>
        <v>1963</v>
      </c>
    </row>
    <row r="80" spans="1:26" ht="12.75">
      <c r="A80" s="59">
        <v>23285</v>
      </c>
      <c r="B80" s="61">
        <v>68892.341</v>
      </c>
      <c r="C80" s="61">
        <v>0</v>
      </c>
      <c r="D80" s="61">
        <f t="shared" si="16"/>
        <v>68892.341</v>
      </c>
      <c r="E80" s="9">
        <v>1189</v>
      </c>
      <c r="F80" s="61">
        <f t="shared" si="17"/>
        <v>88422</v>
      </c>
      <c r="G80" s="9">
        <v>0</v>
      </c>
      <c r="H80" s="61">
        <f t="shared" si="18"/>
        <v>0</v>
      </c>
      <c r="I80" s="61">
        <f t="shared" si="19"/>
        <v>88422</v>
      </c>
      <c r="J80" s="61">
        <f>1000*'[1]Totals from FF levels'!C80</f>
        <v>214820</v>
      </c>
      <c r="K80" s="61">
        <v>465.78</v>
      </c>
      <c r="L80" s="61">
        <f>1000*'[1]Totals from FF levels'!E80</f>
        <v>267060</v>
      </c>
      <c r="M80" s="61">
        <f t="shared" si="20"/>
        <v>32710.341</v>
      </c>
      <c r="N80" s="69">
        <f t="shared" si="21"/>
        <v>498490.341</v>
      </c>
      <c r="O80" s="69">
        <f t="shared" si="22"/>
        <v>518020</v>
      </c>
      <c r="P80" s="69">
        <f>'[2]Net concepts'!$F80*1000</f>
        <v>6850</v>
      </c>
      <c r="Q80" s="69">
        <f t="shared" si="23"/>
        <v>505340.341</v>
      </c>
      <c r="R80" s="61">
        <v>184.62</v>
      </c>
      <c r="S80" s="70">
        <f t="shared" si="24"/>
        <v>0.06561880604222178</v>
      </c>
      <c r="T80" s="61">
        <v>97.4</v>
      </c>
      <c r="U80" s="61">
        <v>335.2</v>
      </c>
      <c r="V80" s="73">
        <f t="shared" si="25"/>
        <v>0.2905727923627685</v>
      </c>
      <c r="W80" s="61">
        <f t="shared" si="26"/>
        <v>1715543.7608131417</v>
      </c>
      <c r="X80" s="73">
        <f t="shared" si="15"/>
        <v>0.13820195765839322</v>
      </c>
      <c r="Y80" s="72">
        <f t="shared" si="27"/>
        <v>1715.5437608131417</v>
      </c>
      <c r="Z80" s="9">
        <f t="shared" si="28"/>
        <v>1963</v>
      </c>
    </row>
    <row r="81" spans="1:26" ht="12.75">
      <c r="A81" s="59">
        <v>23377</v>
      </c>
      <c r="B81" s="61">
        <v>69369.296</v>
      </c>
      <c r="C81" s="61">
        <v>0</v>
      </c>
      <c r="D81" s="61">
        <f t="shared" si="16"/>
        <v>69369.296</v>
      </c>
      <c r="E81" s="9">
        <v>677</v>
      </c>
      <c r="F81" s="61">
        <f t="shared" si="17"/>
        <v>89099</v>
      </c>
      <c r="G81" s="9">
        <v>0</v>
      </c>
      <c r="H81" s="61">
        <f t="shared" si="18"/>
        <v>0</v>
      </c>
      <c r="I81" s="61">
        <f t="shared" si="19"/>
        <v>89099</v>
      </c>
      <c r="J81" s="61">
        <f>1000*'[1]Totals from FF levels'!C81</f>
        <v>220280</v>
      </c>
      <c r="K81" s="61">
        <v>495.03</v>
      </c>
      <c r="L81" s="61">
        <f>1000*'[1]Totals from FF levels'!E81</f>
        <v>277860</v>
      </c>
      <c r="M81" s="61">
        <f t="shared" si="20"/>
        <v>37850.296</v>
      </c>
      <c r="N81" s="69">
        <f t="shared" si="21"/>
        <v>532880.296</v>
      </c>
      <c r="O81" s="69">
        <f t="shared" si="22"/>
        <v>552610</v>
      </c>
      <c r="P81" s="69">
        <f>'[2]Net concepts'!$F81*1000</f>
        <v>7570</v>
      </c>
      <c r="Q81" s="69">
        <f t="shared" si="23"/>
        <v>540450.296</v>
      </c>
      <c r="R81" s="61">
        <v>188.97</v>
      </c>
      <c r="S81" s="70">
        <f t="shared" si="24"/>
        <v>0.0710296407732066</v>
      </c>
      <c r="T81" s="61">
        <v>100.7</v>
      </c>
      <c r="U81" s="61">
        <v>348.9</v>
      </c>
      <c r="V81" s="73">
        <f t="shared" si="25"/>
        <v>0.2886213814846661</v>
      </c>
      <c r="W81" s="61">
        <f t="shared" si="26"/>
        <v>1846295.2857437932</v>
      </c>
      <c r="X81" s="73">
        <f t="shared" si="15"/>
        <v>0.13017800905890506</v>
      </c>
      <c r="Y81" s="72">
        <f t="shared" si="27"/>
        <v>1846.2952857437933</v>
      </c>
      <c r="Z81" s="9">
        <f t="shared" si="28"/>
        <v>1964</v>
      </c>
    </row>
    <row r="82" spans="1:26" ht="12.75">
      <c r="A82" s="59">
        <v>23468</v>
      </c>
      <c r="B82" s="61">
        <v>70116.428</v>
      </c>
      <c r="C82" s="61">
        <v>0</v>
      </c>
      <c r="D82" s="61">
        <f t="shared" si="16"/>
        <v>70116.428</v>
      </c>
      <c r="E82" s="9">
        <v>1271</v>
      </c>
      <c r="F82" s="61">
        <f t="shared" si="17"/>
        <v>90370</v>
      </c>
      <c r="G82" s="9">
        <v>0</v>
      </c>
      <c r="H82" s="61">
        <f t="shared" si="18"/>
        <v>0</v>
      </c>
      <c r="I82" s="61">
        <f t="shared" si="19"/>
        <v>90370</v>
      </c>
      <c r="J82" s="61">
        <f>1000*'[1]Totals from FF levels'!C82</f>
        <v>219880</v>
      </c>
      <c r="K82" s="61">
        <v>511.09</v>
      </c>
      <c r="L82" s="61">
        <f>1000*'[1]Totals from FF levels'!E82</f>
        <v>275810</v>
      </c>
      <c r="M82" s="61">
        <f t="shared" si="20"/>
        <v>35676.428</v>
      </c>
      <c r="N82" s="69">
        <f t="shared" si="21"/>
        <v>546766.428</v>
      </c>
      <c r="O82" s="69">
        <f t="shared" si="22"/>
        <v>567020</v>
      </c>
      <c r="P82" s="69">
        <f>'[2]Net concepts'!$F82*1000</f>
        <v>8100.000000000002</v>
      </c>
      <c r="Q82" s="69">
        <f t="shared" si="23"/>
        <v>554866.428</v>
      </c>
      <c r="R82" s="61">
        <v>191.26</v>
      </c>
      <c r="S82" s="70">
        <f t="shared" si="24"/>
        <v>0.06524985107534803</v>
      </c>
      <c r="T82" s="61">
        <v>100.6</v>
      </c>
      <c r="U82" s="61">
        <v>347.5</v>
      </c>
      <c r="V82" s="73">
        <f t="shared" si="25"/>
        <v>0.28949640287769784</v>
      </c>
      <c r="W82" s="61">
        <f t="shared" si="26"/>
        <v>1888681.2498011927</v>
      </c>
      <c r="X82" s="73">
        <f t="shared" si="15"/>
        <v>0.1282383562876688</v>
      </c>
      <c r="Y82" s="72">
        <f t="shared" si="27"/>
        <v>1888.6812498011927</v>
      </c>
      <c r="Z82" s="9">
        <f t="shared" si="28"/>
        <v>1964</v>
      </c>
    </row>
    <row r="83" spans="1:26" ht="12.75">
      <c r="A83" s="59">
        <v>23559</v>
      </c>
      <c r="B83" s="61">
        <v>70517.036</v>
      </c>
      <c r="C83" s="61">
        <v>0</v>
      </c>
      <c r="D83" s="61">
        <f t="shared" si="16"/>
        <v>70517.036</v>
      </c>
      <c r="E83" s="9">
        <v>696</v>
      </c>
      <c r="F83" s="61">
        <f t="shared" si="17"/>
        <v>91066</v>
      </c>
      <c r="G83" s="9">
        <v>0</v>
      </c>
      <c r="H83" s="61">
        <f t="shared" si="18"/>
        <v>0</v>
      </c>
      <c r="I83" s="61">
        <f t="shared" si="19"/>
        <v>91066</v>
      </c>
      <c r="J83" s="61">
        <f>1000*'[1]Totals from FF levels'!C83</f>
        <v>224720</v>
      </c>
      <c r="K83" s="61">
        <v>528.95</v>
      </c>
      <c r="L83" s="61">
        <f>1000*'[1]Totals from FF levels'!E83</f>
        <v>281250</v>
      </c>
      <c r="M83" s="61">
        <f t="shared" si="20"/>
        <v>35981.03599999999</v>
      </c>
      <c r="N83" s="69">
        <f t="shared" si="21"/>
        <v>564931.036</v>
      </c>
      <c r="O83" s="69">
        <f t="shared" si="22"/>
        <v>585480</v>
      </c>
      <c r="P83" s="69">
        <f>'[2]Net concepts'!$F83*1000</f>
        <v>8140.000000000001</v>
      </c>
      <c r="Q83" s="69">
        <f t="shared" si="23"/>
        <v>573071.036</v>
      </c>
      <c r="R83" s="61">
        <v>197.77</v>
      </c>
      <c r="S83" s="70">
        <f t="shared" si="24"/>
        <v>0.06369102369514709</v>
      </c>
      <c r="T83" s="61">
        <v>102.5</v>
      </c>
      <c r="U83" s="61">
        <v>355.7</v>
      </c>
      <c r="V83" s="73">
        <f t="shared" si="25"/>
        <v>0.28816418330053417</v>
      </c>
      <c r="W83" s="61">
        <f t="shared" si="26"/>
        <v>1960448.4829775607</v>
      </c>
      <c r="X83" s="73">
        <f t="shared" si="15"/>
        <v>0.12482414933209653</v>
      </c>
      <c r="Y83" s="72">
        <f t="shared" si="27"/>
        <v>1960.4484829775606</v>
      </c>
      <c r="Z83" s="9">
        <f t="shared" si="28"/>
        <v>1964</v>
      </c>
    </row>
    <row r="84" spans="1:26" ht="12.75">
      <c r="A84" s="59">
        <v>23651</v>
      </c>
      <c r="B84" s="61">
        <v>71559.829</v>
      </c>
      <c r="C84" s="61">
        <v>0</v>
      </c>
      <c r="D84" s="61">
        <f t="shared" si="16"/>
        <v>71559.829</v>
      </c>
      <c r="E84" s="9">
        <v>1350</v>
      </c>
      <c r="F84" s="61">
        <f t="shared" si="17"/>
        <v>92416</v>
      </c>
      <c r="G84" s="9">
        <v>0</v>
      </c>
      <c r="H84" s="61">
        <f t="shared" si="18"/>
        <v>0</v>
      </c>
      <c r="I84" s="61">
        <f t="shared" si="19"/>
        <v>92416</v>
      </c>
      <c r="J84" s="61">
        <f>1000*'[1]Totals from FF levels'!C84</f>
        <v>230730</v>
      </c>
      <c r="K84" s="61">
        <v>545.96</v>
      </c>
      <c r="L84" s="61">
        <f>1000*'[1]Totals from FF levels'!E84</f>
        <v>287370</v>
      </c>
      <c r="M84" s="61">
        <f t="shared" si="20"/>
        <v>35783.829</v>
      </c>
      <c r="N84" s="69">
        <f t="shared" si="21"/>
        <v>581743.829</v>
      </c>
      <c r="O84" s="69">
        <f t="shared" si="22"/>
        <v>602600</v>
      </c>
      <c r="P84" s="69">
        <f>'[2]Net concepts'!$F84*1000</f>
        <v>7990</v>
      </c>
      <c r="Q84" s="69">
        <f t="shared" si="23"/>
        <v>589733.829</v>
      </c>
      <c r="R84" s="61">
        <v>202.13</v>
      </c>
      <c r="S84" s="70">
        <f t="shared" si="24"/>
        <v>0.06151131686521078</v>
      </c>
      <c r="T84" s="61">
        <v>104.5</v>
      </c>
      <c r="U84" s="61">
        <v>358.3</v>
      </c>
      <c r="V84" s="73">
        <f t="shared" si="25"/>
        <v>0.2916550376779235</v>
      </c>
      <c r="W84" s="61">
        <f t="shared" si="26"/>
        <v>1994629.7983799046</v>
      </c>
      <c r="X84" s="73">
        <f t="shared" si="15"/>
        <v>0.123009175916845</v>
      </c>
      <c r="Y84" s="72">
        <f t="shared" si="27"/>
        <v>1994.6297983799045</v>
      </c>
      <c r="Z84" s="9">
        <f t="shared" si="28"/>
        <v>1964</v>
      </c>
    </row>
    <row r="85" spans="1:26" ht="12.75">
      <c r="A85" s="59">
        <v>23743</v>
      </c>
      <c r="B85" s="61">
        <v>72200.779</v>
      </c>
      <c r="C85" s="61">
        <v>0</v>
      </c>
      <c r="D85" s="61">
        <f t="shared" si="16"/>
        <v>72200.779</v>
      </c>
      <c r="E85" s="9">
        <v>934</v>
      </c>
      <c r="F85" s="61">
        <f t="shared" si="17"/>
        <v>93350</v>
      </c>
      <c r="G85" s="9">
        <v>0</v>
      </c>
      <c r="H85" s="61">
        <f t="shared" si="18"/>
        <v>0</v>
      </c>
      <c r="I85" s="61">
        <f t="shared" si="19"/>
        <v>93350</v>
      </c>
      <c r="J85" s="61">
        <f>1000*'[1]Totals from FF levels'!C85</f>
        <v>234710</v>
      </c>
      <c r="K85" s="61">
        <v>559.83</v>
      </c>
      <c r="L85" s="61">
        <f>1000*'[1]Totals from FF levels'!E85</f>
        <v>300020</v>
      </c>
      <c r="M85" s="61">
        <f t="shared" si="20"/>
        <v>44160.77899999998</v>
      </c>
      <c r="N85" s="69">
        <f t="shared" si="21"/>
        <v>603990.779</v>
      </c>
      <c r="O85" s="69">
        <f t="shared" si="22"/>
        <v>625140</v>
      </c>
      <c r="P85" s="69">
        <f>'[2]Net concepts'!$F85*1000</f>
        <v>8800</v>
      </c>
      <c r="Q85" s="69">
        <f t="shared" si="23"/>
        <v>612790.779</v>
      </c>
      <c r="R85" s="61">
        <v>207.85</v>
      </c>
      <c r="S85" s="70">
        <f t="shared" si="24"/>
        <v>0.07311498873064746</v>
      </c>
      <c r="T85" s="61">
        <v>115.7</v>
      </c>
      <c r="U85" s="61">
        <v>394.9</v>
      </c>
      <c r="V85" s="73">
        <f t="shared" si="25"/>
        <v>0.2929855659660674</v>
      </c>
      <c r="W85" s="61">
        <f t="shared" si="26"/>
        <v>2061503.5317813307</v>
      </c>
      <c r="X85" s="73">
        <f t="shared" si="15"/>
        <v>0.119539538533253</v>
      </c>
      <c r="Y85" s="72">
        <f t="shared" si="27"/>
        <v>2061.503531781331</v>
      </c>
      <c r="Z85" s="9">
        <f t="shared" si="28"/>
        <v>1965</v>
      </c>
    </row>
    <row r="86" spans="1:26" ht="12.75">
      <c r="A86" s="59">
        <v>23833</v>
      </c>
      <c r="B86" s="61">
        <v>73334.915</v>
      </c>
      <c r="C86" s="61">
        <v>0</v>
      </c>
      <c r="D86" s="61">
        <f t="shared" si="16"/>
        <v>73334.915</v>
      </c>
      <c r="E86" s="9">
        <v>1599</v>
      </c>
      <c r="F86" s="61">
        <f t="shared" si="17"/>
        <v>94949</v>
      </c>
      <c r="G86" s="9">
        <v>0</v>
      </c>
      <c r="H86" s="61">
        <f t="shared" si="18"/>
        <v>0</v>
      </c>
      <c r="I86" s="61">
        <f t="shared" si="19"/>
        <v>94949</v>
      </c>
      <c r="J86" s="61">
        <f>1000*'[1]Totals from FF levels'!C86</f>
        <v>236990</v>
      </c>
      <c r="K86" s="61">
        <v>539.45</v>
      </c>
      <c r="L86" s="61">
        <f>1000*'[1]Totals from FF levels'!E86</f>
        <v>304240</v>
      </c>
      <c r="M86" s="61">
        <f t="shared" si="20"/>
        <v>45635.91499999998</v>
      </c>
      <c r="N86" s="69">
        <f t="shared" si="21"/>
        <v>585085.915</v>
      </c>
      <c r="O86" s="69">
        <f t="shared" si="22"/>
        <v>606700</v>
      </c>
      <c r="P86" s="69">
        <f>'[2]Net concepts'!$F86*1000</f>
        <v>9150</v>
      </c>
      <c r="Q86" s="69">
        <f t="shared" si="23"/>
        <v>594235.915</v>
      </c>
      <c r="R86" s="61">
        <v>211.26</v>
      </c>
      <c r="S86" s="70">
        <f t="shared" si="24"/>
        <v>0.07799865597516559</v>
      </c>
      <c r="T86" s="61">
        <v>115.8</v>
      </c>
      <c r="U86" s="61">
        <v>394.6</v>
      </c>
      <c r="V86" s="73">
        <f t="shared" si="25"/>
        <v>0.2934617334009123</v>
      </c>
      <c r="W86" s="61">
        <f t="shared" si="26"/>
        <v>1993738.3597495684</v>
      </c>
      <c r="X86" s="73">
        <f t="shared" si="15"/>
        <v>0.12534042115848915</v>
      </c>
      <c r="Y86" s="72">
        <f t="shared" si="27"/>
        <v>1993.7383597495684</v>
      </c>
      <c r="Z86" s="9">
        <f t="shared" si="28"/>
        <v>1965</v>
      </c>
    </row>
    <row r="87" spans="1:26" ht="12.75">
      <c r="A87" s="59">
        <v>23924</v>
      </c>
      <c r="B87" s="61">
        <v>74510.463</v>
      </c>
      <c r="C87" s="61">
        <v>0</v>
      </c>
      <c r="D87" s="61">
        <f t="shared" si="16"/>
        <v>74510.463</v>
      </c>
      <c r="E87" s="9">
        <v>1693</v>
      </c>
      <c r="F87" s="61">
        <f t="shared" si="17"/>
        <v>96642</v>
      </c>
      <c r="G87" s="9">
        <v>0</v>
      </c>
      <c r="H87" s="61">
        <f t="shared" si="18"/>
        <v>0</v>
      </c>
      <c r="I87" s="61">
        <f t="shared" si="19"/>
        <v>96642</v>
      </c>
      <c r="J87" s="61">
        <f>1000*'[1]Totals from FF levels'!C87</f>
        <v>242570</v>
      </c>
      <c r="K87" s="61">
        <v>587.93</v>
      </c>
      <c r="L87" s="61">
        <f>1000*'[1]Totals from FF levels'!E87</f>
        <v>311890</v>
      </c>
      <c r="M87" s="61">
        <f t="shared" si="20"/>
        <v>47188.46299999999</v>
      </c>
      <c r="N87" s="69">
        <f t="shared" si="21"/>
        <v>635118.463</v>
      </c>
      <c r="O87" s="69">
        <f t="shared" si="22"/>
        <v>657250</v>
      </c>
      <c r="P87" s="69">
        <f>'[2]Net concepts'!$F87*1000</f>
        <v>8830</v>
      </c>
      <c r="Q87" s="69">
        <f t="shared" si="23"/>
        <v>643948.463</v>
      </c>
      <c r="R87" s="61">
        <v>218.71</v>
      </c>
      <c r="S87" s="70">
        <f t="shared" si="24"/>
        <v>0.07429867930008514</v>
      </c>
      <c r="T87" s="61">
        <v>119.6</v>
      </c>
      <c r="U87" s="61">
        <v>408.4</v>
      </c>
      <c r="V87" s="73">
        <f t="shared" si="25"/>
        <v>0.29285014691478944</v>
      </c>
      <c r="W87" s="61">
        <f t="shared" si="26"/>
        <v>2168748.9990735785</v>
      </c>
      <c r="X87" s="73">
        <f t="shared" si="15"/>
        <v>0.11731742555246738</v>
      </c>
      <c r="Y87" s="72">
        <f t="shared" si="27"/>
        <v>2168.7489990735785</v>
      </c>
      <c r="Z87" s="9">
        <f t="shared" si="28"/>
        <v>1965</v>
      </c>
    </row>
    <row r="88" spans="1:26" ht="12.75">
      <c r="A88" s="59">
        <v>24016</v>
      </c>
      <c r="B88" s="61">
        <v>74426.932</v>
      </c>
      <c r="C88" s="61">
        <v>0</v>
      </c>
      <c r="D88" s="61">
        <f t="shared" si="16"/>
        <v>74426.932</v>
      </c>
      <c r="E88" s="9">
        <v>626</v>
      </c>
      <c r="F88" s="61">
        <f t="shared" si="17"/>
        <v>97268</v>
      </c>
      <c r="G88" s="9">
        <v>0</v>
      </c>
      <c r="H88" s="61">
        <f t="shared" si="18"/>
        <v>0</v>
      </c>
      <c r="I88" s="61">
        <f t="shared" si="19"/>
        <v>97268</v>
      </c>
      <c r="J88" s="61">
        <f>1000*'[1]Totals from FF levels'!C88</f>
        <v>248430</v>
      </c>
      <c r="K88" s="61">
        <v>623.81</v>
      </c>
      <c r="L88" s="61">
        <f>1000*'[1]Totals from FF levels'!E88</f>
        <v>319840</v>
      </c>
      <c r="M88" s="61">
        <f t="shared" si="20"/>
        <v>48568.932</v>
      </c>
      <c r="N88" s="69">
        <f t="shared" si="21"/>
        <v>672378.932</v>
      </c>
      <c r="O88" s="69">
        <f t="shared" si="22"/>
        <v>695220</v>
      </c>
      <c r="P88" s="69">
        <f>'[2]Net concepts'!$F88*1000</f>
        <v>8600</v>
      </c>
      <c r="Q88" s="69">
        <f t="shared" si="23"/>
        <v>680978.932</v>
      </c>
      <c r="R88" s="61">
        <v>224.08</v>
      </c>
      <c r="S88" s="70">
        <f t="shared" si="24"/>
        <v>0.07223446436004631</v>
      </c>
      <c r="T88" s="61">
        <v>121.8</v>
      </c>
      <c r="U88" s="61">
        <v>410.1</v>
      </c>
      <c r="V88" s="73">
        <f t="shared" si="25"/>
        <v>0.2970007315288954</v>
      </c>
      <c r="W88" s="61">
        <f t="shared" si="26"/>
        <v>2263896.5518325125</v>
      </c>
      <c r="X88" s="73">
        <f t="shared" si="15"/>
        <v>0.11069194535678878</v>
      </c>
      <c r="Y88" s="72">
        <f t="shared" si="27"/>
        <v>2263.8965518325126</v>
      </c>
      <c r="Z88" s="9">
        <f t="shared" si="28"/>
        <v>1965</v>
      </c>
    </row>
    <row r="89" spans="1:26" ht="12.75">
      <c r="A89" s="59">
        <v>24108</v>
      </c>
      <c r="B89" s="61">
        <v>76600.121</v>
      </c>
      <c r="C89" s="61">
        <v>0</v>
      </c>
      <c r="D89" s="61">
        <f t="shared" si="16"/>
        <v>76600.121</v>
      </c>
      <c r="E89" s="9">
        <v>2963</v>
      </c>
      <c r="F89" s="61">
        <f t="shared" si="17"/>
        <v>100231</v>
      </c>
      <c r="G89" s="9">
        <v>0</v>
      </c>
      <c r="H89" s="61">
        <f t="shared" si="18"/>
        <v>0</v>
      </c>
      <c r="I89" s="61">
        <f t="shared" si="19"/>
        <v>100231</v>
      </c>
      <c r="J89" s="61">
        <f>1000*'[1]Totals from FF levels'!C89</f>
        <v>261950</v>
      </c>
      <c r="K89" s="61">
        <v>606.27</v>
      </c>
      <c r="L89" s="61">
        <f>1000*'[1]Totals from FF levels'!E89</f>
        <v>335210</v>
      </c>
      <c r="M89" s="61">
        <f t="shared" si="20"/>
        <v>49629.120999999985</v>
      </c>
      <c r="N89" s="69">
        <f t="shared" si="21"/>
        <v>655899.121</v>
      </c>
      <c r="O89" s="69">
        <f t="shared" si="22"/>
        <v>679530</v>
      </c>
      <c r="P89" s="69">
        <f>'[2]Net concepts'!$F89*1000</f>
        <v>10660</v>
      </c>
      <c r="Q89" s="69">
        <f t="shared" si="23"/>
        <v>666559.121</v>
      </c>
      <c r="R89" s="61">
        <v>233.28</v>
      </c>
      <c r="S89" s="70">
        <f t="shared" si="24"/>
        <v>0.07566578367163261</v>
      </c>
      <c r="T89" s="61">
        <v>131.8</v>
      </c>
      <c r="U89" s="61">
        <v>444.1</v>
      </c>
      <c r="V89" s="73">
        <f t="shared" si="25"/>
        <v>0.29678000450349024</v>
      </c>
      <c r="W89" s="61">
        <f t="shared" si="26"/>
        <v>2210051.5905622155</v>
      </c>
      <c r="X89" s="73">
        <f t="shared" si="15"/>
        <v>0.11678643643128163</v>
      </c>
      <c r="Y89" s="72">
        <f t="shared" si="27"/>
        <v>2210.0515905622156</v>
      </c>
      <c r="Z89" s="9">
        <f t="shared" si="28"/>
        <v>1966</v>
      </c>
    </row>
    <row r="90" spans="1:26" ht="12.75">
      <c r="A90" s="59">
        <v>24198</v>
      </c>
      <c r="B90" s="61">
        <v>77753.487</v>
      </c>
      <c r="C90" s="61">
        <v>0</v>
      </c>
      <c r="D90" s="61">
        <f t="shared" si="16"/>
        <v>77753.487</v>
      </c>
      <c r="E90" s="9">
        <v>2567</v>
      </c>
      <c r="F90" s="61">
        <f t="shared" si="17"/>
        <v>102798</v>
      </c>
      <c r="G90" s="9">
        <v>0</v>
      </c>
      <c r="H90" s="61">
        <f t="shared" si="18"/>
        <v>0</v>
      </c>
      <c r="I90" s="61">
        <f t="shared" si="19"/>
        <v>102798</v>
      </c>
      <c r="J90" s="61">
        <f>1000*'[1]Totals from FF levels'!C90</f>
        <v>264020</v>
      </c>
      <c r="K90" s="61">
        <v>581.05</v>
      </c>
      <c r="L90" s="61">
        <f>1000*'[1]Totals from FF levels'!E90</f>
        <v>339540</v>
      </c>
      <c r="M90" s="61">
        <f t="shared" si="20"/>
        <v>50475.486999999994</v>
      </c>
      <c r="N90" s="69">
        <f t="shared" si="21"/>
        <v>631525.487</v>
      </c>
      <c r="O90" s="69">
        <f t="shared" si="22"/>
        <v>656570</v>
      </c>
      <c r="P90" s="69">
        <f>'[2]Net concepts'!$F90*1000</f>
        <v>10940.000000000002</v>
      </c>
      <c r="Q90" s="69">
        <f t="shared" si="23"/>
        <v>642465.487</v>
      </c>
      <c r="R90" s="61">
        <v>237.54</v>
      </c>
      <c r="S90" s="70">
        <f t="shared" si="24"/>
        <v>0.07992628649047698</v>
      </c>
      <c r="T90" s="61">
        <v>130.7</v>
      </c>
      <c r="U90" s="61">
        <v>436.5</v>
      </c>
      <c r="V90" s="73">
        <f t="shared" si="25"/>
        <v>0.29942726231386024</v>
      </c>
      <c r="W90" s="61">
        <f t="shared" si="26"/>
        <v>2109111.515497322</v>
      </c>
      <c r="X90" s="73">
        <f t="shared" si="15"/>
        <v>0.12312010932347374</v>
      </c>
      <c r="Y90" s="72">
        <f t="shared" si="27"/>
        <v>2109.111515497322</v>
      </c>
      <c r="Z90" s="9">
        <f t="shared" si="28"/>
        <v>1966</v>
      </c>
    </row>
    <row r="91" spans="1:26" ht="12.75">
      <c r="A91" s="59">
        <v>24289</v>
      </c>
      <c r="B91" s="61">
        <v>79079.25</v>
      </c>
      <c r="C91" s="61">
        <v>0</v>
      </c>
      <c r="D91" s="61">
        <f t="shared" si="16"/>
        <v>79079.25</v>
      </c>
      <c r="E91" s="9">
        <v>2433</v>
      </c>
      <c r="F91" s="61">
        <f t="shared" si="17"/>
        <v>105231</v>
      </c>
      <c r="G91" s="9">
        <v>0</v>
      </c>
      <c r="H91" s="61">
        <f t="shared" si="18"/>
        <v>0</v>
      </c>
      <c r="I91" s="61">
        <f t="shared" si="19"/>
        <v>105231</v>
      </c>
      <c r="J91" s="61">
        <f>1000*'[1]Totals from FF levels'!C91</f>
        <v>269430</v>
      </c>
      <c r="K91" s="61">
        <v>523.23</v>
      </c>
      <c r="L91" s="61">
        <f>1000*'[1]Totals from FF levels'!E91</f>
        <v>348220</v>
      </c>
      <c r="M91" s="61">
        <f t="shared" si="20"/>
        <v>52638.25</v>
      </c>
      <c r="N91" s="69">
        <f t="shared" si="21"/>
        <v>575868.25</v>
      </c>
      <c r="O91" s="69">
        <f t="shared" si="22"/>
        <v>602020</v>
      </c>
      <c r="P91" s="69">
        <f>'[2]Net concepts'!$F91*1000</f>
        <v>10360</v>
      </c>
      <c r="Q91" s="69">
        <f t="shared" si="23"/>
        <v>586228.25</v>
      </c>
      <c r="R91" s="61">
        <v>244.11</v>
      </c>
      <c r="S91" s="70">
        <f t="shared" si="24"/>
        <v>0.09140675840350636</v>
      </c>
      <c r="T91" s="61">
        <v>130.2</v>
      </c>
      <c r="U91" s="61">
        <v>432.7</v>
      </c>
      <c r="V91" s="73">
        <f t="shared" si="25"/>
        <v>0.3009013173099145</v>
      </c>
      <c r="W91" s="61">
        <f t="shared" si="26"/>
        <v>1913810.9967357912</v>
      </c>
      <c r="X91" s="73">
        <f aca="true" t="shared" si="29" ref="X91:X122">B91/N91</f>
        <v>0.13732177455520425</v>
      </c>
      <c r="Y91" s="72">
        <f t="shared" si="27"/>
        <v>1913.8109967357912</v>
      </c>
      <c r="Z91" s="9">
        <f t="shared" si="28"/>
        <v>1966</v>
      </c>
    </row>
    <row r="92" spans="1:26" ht="12.75">
      <c r="A92" s="59">
        <v>24381</v>
      </c>
      <c r="B92" s="61">
        <v>79800.208</v>
      </c>
      <c r="C92" s="61">
        <v>0</v>
      </c>
      <c r="D92" s="61">
        <f t="shared" si="16"/>
        <v>79800.208</v>
      </c>
      <c r="E92" s="9">
        <v>2251</v>
      </c>
      <c r="F92" s="61">
        <f t="shared" si="17"/>
        <v>107482</v>
      </c>
      <c r="G92" s="9">
        <v>0</v>
      </c>
      <c r="H92" s="61">
        <f t="shared" si="18"/>
        <v>0</v>
      </c>
      <c r="I92" s="61">
        <f t="shared" si="19"/>
        <v>107482</v>
      </c>
      <c r="J92" s="61">
        <f>1000*'[1]Totals from FF levels'!C92</f>
        <v>273390</v>
      </c>
      <c r="K92" s="61">
        <v>547.89</v>
      </c>
      <c r="L92" s="61">
        <f>1000*'[1]Totals from FF levels'!E92</f>
        <v>356740</v>
      </c>
      <c r="M92" s="61">
        <f t="shared" si="20"/>
        <v>55668.207999999984</v>
      </c>
      <c r="N92" s="69">
        <f t="shared" si="21"/>
        <v>603558.208</v>
      </c>
      <c r="O92" s="69">
        <f t="shared" si="22"/>
        <v>631240</v>
      </c>
      <c r="P92" s="69">
        <f>'[2]Net concepts'!$F92*1000</f>
        <v>8820</v>
      </c>
      <c r="Q92" s="69">
        <f t="shared" si="23"/>
        <v>612378.208</v>
      </c>
      <c r="R92" s="61">
        <v>249.71</v>
      </c>
      <c r="S92" s="70">
        <f t="shared" si="24"/>
        <v>0.09223337080356628</v>
      </c>
      <c r="T92" s="61">
        <v>132.6</v>
      </c>
      <c r="U92" s="61">
        <v>435.8</v>
      </c>
      <c r="V92" s="73">
        <f t="shared" si="25"/>
        <v>0.30426801284993116</v>
      </c>
      <c r="W92" s="61">
        <f t="shared" si="26"/>
        <v>1983640.0229743589</v>
      </c>
      <c r="X92" s="73">
        <f t="shared" si="29"/>
        <v>0.13221625841927082</v>
      </c>
      <c r="Y92" s="72">
        <f t="shared" si="27"/>
        <v>1983.6400229743588</v>
      </c>
      <c r="Z92" s="9">
        <f t="shared" si="28"/>
        <v>1966</v>
      </c>
    </row>
    <row r="93" spans="1:26" ht="12.75">
      <c r="A93" s="59">
        <v>24473</v>
      </c>
      <c r="B93" s="61">
        <v>83431.984</v>
      </c>
      <c r="C93" s="61">
        <v>0</v>
      </c>
      <c r="D93" s="61">
        <f t="shared" si="16"/>
        <v>83431.984</v>
      </c>
      <c r="E93" s="9">
        <v>3143</v>
      </c>
      <c r="F93" s="61">
        <f t="shared" si="17"/>
        <v>110625</v>
      </c>
      <c r="G93" s="9">
        <v>0</v>
      </c>
      <c r="H93" s="61">
        <f t="shared" si="18"/>
        <v>0</v>
      </c>
      <c r="I93" s="61">
        <f t="shared" si="19"/>
        <v>110625</v>
      </c>
      <c r="J93" s="61">
        <f>1000*'[1]Totals from FF levels'!C93</f>
        <v>276170</v>
      </c>
      <c r="K93" s="61">
        <v>625.56</v>
      </c>
      <c r="L93" s="61">
        <f>1000*'[1]Totals from FF levels'!E93</f>
        <v>369170</v>
      </c>
      <c r="M93" s="61">
        <f t="shared" si="20"/>
        <v>65806.984</v>
      </c>
      <c r="N93" s="69">
        <f t="shared" si="21"/>
        <v>691366.9839999999</v>
      </c>
      <c r="O93" s="69">
        <f t="shared" si="22"/>
        <v>718560</v>
      </c>
      <c r="P93" s="69">
        <f>'[2]Net concepts'!$F93*1000</f>
        <v>9129.999999999998</v>
      </c>
      <c r="Q93" s="69">
        <f t="shared" si="23"/>
        <v>700496.9839999999</v>
      </c>
      <c r="R93" s="61">
        <v>257.07</v>
      </c>
      <c r="S93" s="70">
        <f t="shared" si="24"/>
        <v>0.09518386836939266</v>
      </c>
      <c r="T93" s="61">
        <v>129.3</v>
      </c>
      <c r="U93" s="61">
        <v>424.9</v>
      </c>
      <c r="V93" s="73">
        <f t="shared" si="25"/>
        <v>0.3043068957401742</v>
      </c>
      <c r="W93" s="61">
        <f t="shared" si="26"/>
        <v>2271939.918805877</v>
      </c>
      <c r="X93" s="73">
        <f t="shared" si="29"/>
        <v>0.12067684157738143</v>
      </c>
      <c r="Y93" s="72">
        <f t="shared" si="27"/>
        <v>2271.9399188058774</v>
      </c>
      <c r="Z93" s="9">
        <f t="shared" si="28"/>
        <v>1967</v>
      </c>
    </row>
    <row r="94" spans="1:26" ht="12.75">
      <c r="A94" s="59">
        <v>24563</v>
      </c>
      <c r="B94" s="61">
        <v>87294.366</v>
      </c>
      <c r="C94" s="61">
        <v>0</v>
      </c>
      <c r="D94" s="61">
        <f t="shared" si="16"/>
        <v>87294.366</v>
      </c>
      <c r="E94" s="9">
        <v>3619</v>
      </c>
      <c r="F94" s="61">
        <f t="shared" si="17"/>
        <v>114244</v>
      </c>
      <c r="G94" s="9">
        <v>0</v>
      </c>
      <c r="H94" s="61">
        <f t="shared" si="18"/>
        <v>0</v>
      </c>
      <c r="I94" s="61">
        <f t="shared" si="19"/>
        <v>114244</v>
      </c>
      <c r="J94" s="61">
        <f>1000*'[1]Totals from FF levels'!C94</f>
        <v>274630</v>
      </c>
      <c r="K94" s="61">
        <v>641.31</v>
      </c>
      <c r="L94" s="61">
        <f>1000*'[1]Totals from FF levels'!E94</f>
        <v>370430</v>
      </c>
      <c r="M94" s="61">
        <f t="shared" si="20"/>
        <v>68850.36599999998</v>
      </c>
      <c r="N94" s="69">
        <f t="shared" si="21"/>
        <v>710160.3659999999</v>
      </c>
      <c r="O94" s="69">
        <f t="shared" si="22"/>
        <v>737109.9999999999</v>
      </c>
      <c r="P94" s="69">
        <f>'[2]Net concepts'!$F94*1000</f>
        <v>8750</v>
      </c>
      <c r="Q94" s="69">
        <f t="shared" si="23"/>
        <v>718910.3659999999</v>
      </c>
      <c r="R94" s="61">
        <v>260.51</v>
      </c>
      <c r="S94" s="70">
        <f t="shared" si="24"/>
        <v>0.09695044851320242</v>
      </c>
      <c r="T94" s="61">
        <v>123.7</v>
      </c>
      <c r="U94" s="61">
        <v>405</v>
      </c>
      <c r="V94" s="73">
        <f t="shared" si="25"/>
        <v>0.3054320987654321</v>
      </c>
      <c r="W94" s="61">
        <f t="shared" si="26"/>
        <v>2325100.632417138</v>
      </c>
      <c r="X94" s="73">
        <f t="shared" si="29"/>
        <v>0.1229220471591342</v>
      </c>
      <c r="Y94" s="72">
        <f t="shared" si="27"/>
        <v>2325.100632417138</v>
      </c>
      <c r="Z94" s="9">
        <f t="shared" si="28"/>
        <v>1967</v>
      </c>
    </row>
    <row r="95" spans="1:26" ht="12.75">
      <c r="A95" s="59">
        <v>24654</v>
      </c>
      <c r="B95" s="61">
        <v>88995.552</v>
      </c>
      <c r="C95" s="61">
        <v>0</v>
      </c>
      <c r="D95" s="61">
        <f t="shared" si="16"/>
        <v>88995.552</v>
      </c>
      <c r="E95" s="9">
        <v>4509</v>
      </c>
      <c r="F95" s="61">
        <f t="shared" si="17"/>
        <v>118753</v>
      </c>
      <c r="G95" s="9">
        <v>0</v>
      </c>
      <c r="H95" s="61">
        <f t="shared" si="18"/>
        <v>0</v>
      </c>
      <c r="I95" s="61">
        <f t="shared" si="19"/>
        <v>118753</v>
      </c>
      <c r="J95" s="61">
        <f>1000*'[1]Totals from FF levels'!C95</f>
        <v>275790</v>
      </c>
      <c r="K95" s="61">
        <v>678.59</v>
      </c>
      <c r="L95" s="61">
        <f>1000*'[1]Totals from FF levels'!E95</f>
        <v>373780</v>
      </c>
      <c r="M95" s="61">
        <f t="shared" si="20"/>
        <v>68232.552</v>
      </c>
      <c r="N95" s="69">
        <f t="shared" si="21"/>
        <v>746822.552</v>
      </c>
      <c r="O95" s="69">
        <f t="shared" si="22"/>
        <v>776580</v>
      </c>
      <c r="P95" s="69">
        <f>'[2]Net concepts'!$F95*1000</f>
        <v>8790</v>
      </c>
      <c r="Q95" s="69">
        <f t="shared" si="23"/>
        <v>755612.552</v>
      </c>
      <c r="R95" s="61">
        <v>270.82</v>
      </c>
      <c r="S95" s="70">
        <f t="shared" si="24"/>
        <v>0.0913638076639121</v>
      </c>
      <c r="T95" s="61">
        <v>128.5</v>
      </c>
      <c r="U95" s="61">
        <v>415.2</v>
      </c>
      <c r="V95" s="73">
        <f t="shared" si="25"/>
        <v>0.3094894026974952</v>
      </c>
      <c r="W95" s="61">
        <f t="shared" si="26"/>
        <v>2413079.561014786</v>
      </c>
      <c r="X95" s="73">
        <f t="shared" si="29"/>
        <v>0.11916559263196969</v>
      </c>
      <c r="Y95" s="72">
        <f t="shared" si="27"/>
        <v>2413.079561014786</v>
      </c>
      <c r="Z95" s="9">
        <f t="shared" si="28"/>
        <v>1967</v>
      </c>
    </row>
    <row r="96" spans="1:26" ht="12.75">
      <c r="A96" s="59">
        <v>24746</v>
      </c>
      <c r="B96" s="61">
        <v>90951.494</v>
      </c>
      <c r="C96" s="61">
        <v>0</v>
      </c>
      <c r="D96" s="61">
        <f t="shared" si="16"/>
        <v>90951.494</v>
      </c>
      <c r="E96" s="9">
        <v>3387</v>
      </c>
      <c r="F96" s="61">
        <f t="shared" si="17"/>
        <v>122140</v>
      </c>
      <c r="G96" s="9">
        <v>0</v>
      </c>
      <c r="H96" s="61">
        <f t="shared" si="18"/>
        <v>0</v>
      </c>
      <c r="I96" s="61">
        <f t="shared" si="19"/>
        <v>122140</v>
      </c>
      <c r="J96" s="61">
        <f>1000*'[1]Totals from FF levels'!C96</f>
        <v>282480</v>
      </c>
      <c r="K96" s="61">
        <v>712.22</v>
      </c>
      <c r="L96" s="61">
        <f>1000*'[1]Totals from FF levels'!E96</f>
        <v>380980</v>
      </c>
      <c r="M96" s="61">
        <f t="shared" si="20"/>
        <v>67311.494</v>
      </c>
      <c r="N96" s="69">
        <f t="shared" si="21"/>
        <v>779531.494</v>
      </c>
      <c r="O96" s="69">
        <f t="shared" si="22"/>
        <v>810720</v>
      </c>
      <c r="P96" s="69">
        <f>'[2]Net concepts'!$F96*1000</f>
        <v>10870.000000000002</v>
      </c>
      <c r="Q96" s="69">
        <f t="shared" si="23"/>
        <v>790401.494</v>
      </c>
      <c r="R96" s="61">
        <v>274.35</v>
      </c>
      <c r="S96" s="70">
        <f t="shared" si="24"/>
        <v>0.08634865238683995</v>
      </c>
      <c r="T96" s="61">
        <v>132.9</v>
      </c>
      <c r="U96" s="61">
        <v>423.6</v>
      </c>
      <c r="V96" s="73">
        <f t="shared" si="25"/>
        <v>0.31373937677053826</v>
      </c>
      <c r="W96" s="61">
        <f t="shared" si="26"/>
        <v>2484646.658076749</v>
      </c>
      <c r="X96" s="73">
        <f t="shared" si="29"/>
        <v>0.11667455991200788</v>
      </c>
      <c r="Y96" s="72">
        <f t="shared" si="27"/>
        <v>2484.646658076749</v>
      </c>
      <c r="Z96" s="9">
        <f t="shared" si="28"/>
        <v>1967</v>
      </c>
    </row>
    <row r="97" spans="1:26" ht="12.75">
      <c r="A97" s="59">
        <v>24838</v>
      </c>
      <c r="B97" s="61">
        <v>91437.195</v>
      </c>
      <c r="C97" s="61">
        <v>0</v>
      </c>
      <c r="D97" s="61">
        <f t="shared" si="16"/>
        <v>91437.195</v>
      </c>
      <c r="E97" s="9">
        <v>2602</v>
      </c>
      <c r="F97" s="61">
        <f t="shared" si="17"/>
        <v>124742</v>
      </c>
      <c r="G97" s="9">
        <v>0</v>
      </c>
      <c r="H97" s="61">
        <f t="shared" si="18"/>
        <v>0</v>
      </c>
      <c r="I97" s="61">
        <f t="shared" si="19"/>
        <v>124742</v>
      </c>
      <c r="J97" s="61">
        <f>1000*'[1]Totals from FF levels'!C97</f>
        <v>293780</v>
      </c>
      <c r="K97" s="61">
        <v>652.73</v>
      </c>
      <c r="L97" s="61">
        <f>1000*'[1]Totals from FF levels'!E97</f>
        <v>397020</v>
      </c>
      <c r="M97" s="61">
        <f t="shared" si="20"/>
        <v>69935.195</v>
      </c>
      <c r="N97" s="69">
        <f t="shared" si="21"/>
        <v>722665.1950000001</v>
      </c>
      <c r="O97" s="69">
        <f t="shared" si="22"/>
        <v>755970</v>
      </c>
      <c r="P97" s="69">
        <f>'[2]Net concepts'!$F97*1000</f>
        <v>10600.000000000002</v>
      </c>
      <c r="Q97" s="69">
        <f t="shared" si="23"/>
        <v>733265.1950000001</v>
      </c>
      <c r="R97" s="61">
        <v>282.68</v>
      </c>
      <c r="S97" s="70">
        <f t="shared" si="24"/>
        <v>0.0967739908935285</v>
      </c>
      <c r="T97" s="61">
        <v>137.2</v>
      </c>
      <c r="U97" s="61">
        <v>433.8</v>
      </c>
      <c r="V97" s="73">
        <f t="shared" si="25"/>
        <v>0.31627478100507145</v>
      </c>
      <c r="W97" s="61">
        <f t="shared" si="26"/>
        <v>2284928.291479592</v>
      </c>
      <c r="X97" s="73">
        <f t="shared" si="29"/>
        <v>0.12652774152213045</v>
      </c>
      <c r="Y97" s="72">
        <f t="shared" si="27"/>
        <v>2284.928291479592</v>
      </c>
      <c r="Z97" s="9">
        <f t="shared" si="28"/>
        <v>1968</v>
      </c>
    </row>
    <row r="98" spans="1:26" ht="12.75">
      <c r="A98" s="59">
        <v>24929</v>
      </c>
      <c r="B98" s="61">
        <v>93570.72</v>
      </c>
      <c r="C98" s="61">
        <v>0</v>
      </c>
      <c r="D98" s="61">
        <f t="shared" si="16"/>
        <v>93570.72</v>
      </c>
      <c r="E98" s="9">
        <v>3528</v>
      </c>
      <c r="F98" s="61">
        <f t="shared" si="17"/>
        <v>128270</v>
      </c>
      <c r="G98" s="9">
        <v>0</v>
      </c>
      <c r="H98" s="61">
        <f t="shared" si="18"/>
        <v>0</v>
      </c>
      <c r="I98" s="61">
        <f t="shared" si="19"/>
        <v>128270</v>
      </c>
      <c r="J98" s="61">
        <f>1000*'[1]Totals from FF levels'!C98</f>
        <v>298940</v>
      </c>
      <c r="K98" s="61">
        <v>731.11</v>
      </c>
      <c r="L98" s="61">
        <f>1000*'[1]Totals from FF levels'!E98</f>
        <v>406170</v>
      </c>
      <c r="M98" s="61">
        <f t="shared" si="20"/>
        <v>72530.72</v>
      </c>
      <c r="N98" s="69">
        <f t="shared" si="21"/>
        <v>803640.72</v>
      </c>
      <c r="O98" s="69">
        <f t="shared" si="22"/>
        <v>838340</v>
      </c>
      <c r="P98" s="69">
        <f>'[2]Net concepts'!$F98*1000</f>
        <v>11090</v>
      </c>
      <c r="Q98" s="69">
        <f t="shared" si="23"/>
        <v>814730.72</v>
      </c>
      <c r="R98" s="61">
        <v>288.51</v>
      </c>
      <c r="S98" s="70">
        <f t="shared" si="24"/>
        <v>0.0902526691280651</v>
      </c>
      <c r="T98" s="61">
        <v>143.4</v>
      </c>
      <c r="U98" s="61">
        <v>451.8</v>
      </c>
      <c r="V98" s="73">
        <f t="shared" si="25"/>
        <v>0.31739707835325365</v>
      </c>
      <c r="W98" s="61">
        <f t="shared" si="26"/>
        <v>2531972.6450209203</v>
      </c>
      <c r="X98" s="73">
        <f t="shared" si="29"/>
        <v>0.11643352268162818</v>
      </c>
      <c r="Y98" s="72">
        <f t="shared" si="27"/>
        <v>2531.9726450209205</v>
      </c>
      <c r="Z98" s="9">
        <f t="shared" si="28"/>
        <v>1968</v>
      </c>
    </row>
    <row r="99" spans="1:26" ht="12.75">
      <c r="A99" s="59">
        <v>25020</v>
      </c>
      <c r="B99" s="61">
        <v>95950.328</v>
      </c>
      <c r="C99" s="61">
        <v>0</v>
      </c>
      <c r="D99" s="61">
        <f t="shared" si="16"/>
        <v>95950.328</v>
      </c>
      <c r="E99" s="9">
        <v>3301</v>
      </c>
      <c r="F99" s="61">
        <f t="shared" si="17"/>
        <v>131571</v>
      </c>
      <c r="G99" s="9">
        <v>0</v>
      </c>
      <c r="H99" s="61">
        <f t="shared" si="18"/>
        <v>0</v>
      </c>
      <c r="I99" s="61">
        <f t="shared" si="19"/>
        <v>131571</v>
      </c>
      <c r="J99" s="61">
        <f>1000*'[1]Totals from FF levels'!C99</f>
        <v>305750</v>
      </c>
      <c r="K99" s="61">
        <v>728.54</v>
      </c>
      <c r="L99" s="61">
        <f>1000*'[1]Totals from FF levels'!E99</f>
        <v>414450</v>
      </c>
      <c r="M99" s="61">
        <f t="shared" si="20"/>
        <v>73079.32799999998</v>
      </c>
      <c r="N99" s="69">
        <f t="shared" si="21"/>
        <v>801619.328</v>
      </c>
      <c r="O99" s="69">
        <f t="shared" si="22"/>
        <v>837240</v>
      </c>
      <c r="P99" s="69">
        <f>'[2]Net concepts'!$F99*1000</f>
        <v>10460</v>
      </c>
      <c r="Q99" s="69">
        <f t="shared" si="23"/>
        <v>812079.328</v>
      </c>
      <c r="R99" s="61">
        <v>299.88</v>
      </c>
      <c r="S99" s="70">
        <f t="shared" si="24"/>
        <v>0.09116462820617018</v>
      </c>
      <c r="T99" s="61">
        <v>139.7</v>
      </c>
      <c r="U99" s="61">
        <v>437.3</v>
      </c>
      <c r="V99" s="73">
        <f t="shared" si="25"/>
        <v>0.3194603247198719</v>
      </c>
      <c r="W99" s="61">
        <f t="shared" si="26"/>
        <v>2509292.2844266286</v>
      </c>
      <c r="X99" s="73">
        <f t="shared" si="29"/>
        <v>0.11969562689985438</v>
      </c>
      <c r="Y99" s="72">
        <f t="shared" si="27"/>
        <v>2509.2922844266286</v>
      </c>
      <c r="Z99" s="9">
        <f t="shared" si="28"/>
        <v>1968</v>
      </c>
    </row>
    <row r="100" spans="1:26" ht="12.75">
      <c r="A100" s="59">
        <v>25112</v>
      </c>
      <c r="B100" s="61">
        <v>99609.208</v>
      </c>
      <c r="C100" s="61">
        <v>0</v>
      </c>
      <c r="D100" s="61">
        <f t="shared" si="16"/>
        <v>99609.208</v>
      </c>
      <c r="E100" s="9">
        <v>3462</v>
      </c>
      <c r="F100" s="61">
        <f t="shared" si="17"/>
        <v>135033</v>
      </c>
      <c r="G100" s="9">
        <v>0</v>
      </c>
      <c r="H100" s="61">
        <f t="shared" si="18"/>
        <v>0</v>
      </c>
      <c r="I100" s="61">
        <f t="shared" si="19"/>
        <v>135033</v>
      </c>
      <c r="J100" s="61">
        <f>1000*'[1]Totals from FF levels'!C100</f>
        <v>312430</v>
      </c>
      <c r="K100" s="61">
        <v>843.15</v>
      </c>
      <c r="L100" s="61">
        <f>1000*'[1]Totals from FF levels'!E100</f>
        <v>426460</v>
      </c>
      <c r="M100" s="61">
        <f t="shared" si="20"/>
        <v>78606.20799999998</v>
      </c>
      <c r="N100" s="69">
        <f t="shared" si="21"/>
        <v>921756.208</v>
      </c>
      <c r="O100" s="69">
        <f t="shared" si="22"/>
        <v>957180.0000000001</v>
      </c>
      <c r="P100" s="69">
        <f>'[2]Net concepts'!$F100*1000</f>
        <v>11600.000000000002</v>
      </c>
      <c r="Q100" s="69">
        <f t="shared" si="23"/>
        <v>933356.208</v>
      </c>
      <c r="R100" s="61">
        <v>307.16</v>
      </c>
      <c r="S100" s="70">
        <f t="shared" si="24"/>
        <v>0.08527873999412217</v>
      </c>
      <c r="T100" s="61">
        <v>144.4</v>
      </c>
      <c r="U100" s="61">
        <v>442.2</v>
      </c>
      <c r="V100" s="73">
        <f t="shared" si="25"/>
        <v>0.32654907281772955</v>
      </c>
      <c r="W100" s="61">
        <f t="shared" si="26"/>
        <v>2822718.803168975</v>
      </c>
      <c r="X100" s="73">
        <f t="shared" si="29"/>
        <v>0.10806459141309087</v>
      </c>
      <c r="Y100" s="72">
        <f t="shared" si="27"/>
        <v>2822.718803168975</v>
      </c>
      <c r="Z100" s="9">
        <f t="shared" si="28"/>
        <v>1968</v>
      </c>
    </row>
    <row r="101" spans="1:26" ht="12.75">
      <c r="A101" s="59">
        <v>25204</v>
      </c>
      <c r="B101" s="61">
        <v>100792.7</v>
      </c>
      <c r="C101" s="61">
        <v>0</v>
      </c>
      <c r="D101" s="61">
        <f t="shared" si="16"/>
        <v>100792.7</v>
      </c>
      <c r="E101" s="9">
        <v>3437</v>
      </c>
      <c r="F101" s="61">
        <f t="shared" si="17"/>
        <v>138470</v>
      </c>
      <c r="G101" s="9">
        <v>0</v>
      </c>
      <c r="H101" s="61">
        <f t="shared" si="18"/>
        <v>0</v>
      </c>
      <c r="I101" s="61">
        <f t="shared" si="19"/>
        <v>138470</v>
      </c>
      <c r="J101" s="61">
        <f>1000*'[1]Totals from FF levels'!C101</f>
        <v>326600</v>
      </c>
      <c r="K101" s="61">
        <v>803.4</v>
      </c>
      <c r="L101" s="61">
        <f>1000*'[1]Totals from FF levels'!E101</f>
        <v>445990</v>
      </c>
      <c r="M101" s="61">
        <f t="shared" si="20"/>
        <v>81712.70000000001</v>
      </c>
      <c r="N101" s="69">
        <f t="shared" si="21"/>
        <v>885112.7</v>
      </c>
      <c r="O101" s="69">
        <f t="shared" si="22"/>
        <v>922790</v>
      </c>
      <c r="P101" s="69">
        <f>'[2]Net concepts'!$F101*1000</f>
        <v>12650</v>
      </c>
      <c r="Q101" s="69">
        <f t="shared" si="23"/>
        <v>897762.7</v>
      </c>
      <c r="R101" s="61">
        <v>318.53</v>
      </c>
      <c r="S101" s="70">
        <f t="shared" si="24"/>
        <v>0.09231897813690845</v>
      </c>
      <c r="T101" s="61">
        <v>155.7</v>
      </c>
      <c r="U101" s="61">
        <v>470.8</v>
      </c>
      <c r="V101" s="73">
        <f t="shared" si="25"/>
        <v>0.3307136788445199</v>
      </c>
      <c r="W101" s="61">
        <f t="shared" si="26"/>
        <v>2676371.606679512</v>
      </c>
      <c r="X101" s="73">
        <f t="shared" si="29"/>
        <v>0.1138755550564352</v>
      </c>
      <c r="Y101" s="72">
        <f t="shared" si="27"/>
        <v>2676.3716066795123</v>
      </c>
      <c r="Z101" s="9">
        <f t="shared" si="28"/>
        <v>1969</v>
      </c>
    </row>
    <row r="102" spans="1:26" ht="12.75">
      <c r="A102" s="59">
        <v>25294</v>
      </c>
      <c r="B102" s="61">
        <v>102483.08</v>
      </c>
      <c r="C102" s="61">
        <v>0</v>
      </c>
      <c r="D102" s="61">
        <f t="shared" si="16"/>
        <v>102483.08</v>
      </c>
      <c r="E102" s="9">
        <v>3281</v>
      </c>
      <c r="F102" s="61">
        <f t="shared" si="17"/>
        <v>141751</v>
      </c>
      <c r="G102" s="9">
        <v>0</v>
      </c>
      <c r="H102" s="61">
        <f t="shared" si="18"/>
        <v>0</v>
      </c>
      <c r="I102" s="61">
        <f t="shared" si="19"/>
        <v>141751</v>
      </c>
      <c r="J102" s="61">
        <f>1000*'[1]Totals from FF levels'!C102</f>
        <v>334440</v>
      </c>
      <c r="K102" s="61">
        <v>774.49</v>
      </c>
      <c r="L102" s="61">
        <f>1000*'[1]Totals from FF levels'!E102</f>
        <v>455210</v>
      </c>
      <c r="M102" s="61">
        <f t="shared" si="20"/>
        <v>81502.08000000002</v>
      </c>
      <c r="N102" s="69">
        <f t="shared" si="21"/>
        <v>855992.0800000001</v>
      </c>
      <c r="O102" s="69">
        <f t="shared" si="22"/>
        <v>895260.0000000001</v>
      </c>
      <c r="P102" s="69">
        <f>'[2]Net concepts'!$F102*1000</f>
        <v>12970</v>
      </c>
      <c r="Q102" s="69">
        <f t="shared" si="23"/>
        <v>868962.0800000001</v>
      </c>
      <c r="R102" s="61">
        <v>325.17</v>
      </c>
      <c r="S102" s="70">
        <f t="shared" si="24"/>
        <v>0.09521359122855437</v>
      </c>
      <c r="T102" s="61">
        <v>155.7</v>
      </c>
      <c r="U102" s="61">
        <v>467.1</v>
      </c>
      <c r="V102" s="73">
        <f t="shared" si="25"/>
        <v>0.3333333333333333</v>
      </c>
      <c r="W102" s="61">
        <f t="shared" si="26"/>
        <v>2567976.24</v>
      </c>
      <c r="X102" s="73">
        <f t="shared" si="29"/>
        <v>0.11972433202886643</v>
      </c>
      <c r="Y102" s="72">
        <f t="shared" si="27"/>
        <v>2567.9762400000004</v>
      </c>
      <c r="Z102" s="9">
        <f t="shared" si="28"/>
        <v>1969</v>
      </c>
    </row>
    <row r="103" spans="1:26" ht="12.75">
      <c r="A103" s="59">
        <v>25385</v>
      </c>
      <c r="B103" s="61">
        <v>102122.9</v>
      </c>
      <c r="C103" s="61">
        <v>0</v>
      </c>
      <c r="D103" s="61">
        <f t="shared" si="16"/>
        <v>102122.9</v>
      </c>
      <c r="E103" s="9">
        <v>2724</v>
      </c>
      <c r="F103" s="61">
        <f t="shared" si="17"/>
        <v>144475</v>
      </c>
      <c r="G103" s="9">
        <v>0</v>
      </c>
      <c r="H103" s="61">
        <f t="shared" si="18"/>
        <v>0</v>
      </c>
      <c r="I103" s="61">
        <f t="shared" si="19"/>
        <v>144475</v>
      </c>
      <c r="J103" s="61">
        <f>1000*'[1]Totals from FF levels'!C103</f>
        <v>342270</v>
      </c>
      <c r="K103" s="61">
        <v>743.96</v>
      </c>
      <c r="L103" s="61">
        <f>1000*'[1]Totals from FF levels'!E103</f>
        <v>468360</v>
      </c>
      <c r="M103" s="61">
        <f t="shared" si="20"/>
        <v>83737.9</v>
      </c>
      <c r="N103" s="69">
        <f t="shared" si="21"/>
        <v>827697.9</v>
      </c>
      <c r="O103" s="69">
        <f t="shared" si="22"/>
        <v>870050</v>
      </c>
      <c r="P103" s="69">
        <f>'[2]Net concepts'!$F103*1000</f>
        <v>12620.000000000002</v>
      </c>
      <c r="Q103" s="69">
        <f t="shared" si="23"/>
        <v>840317.9</v>
      </c>
      <c r="R103" s="61">
        <v>335.29</v>
      </c>
      <c r="S103" s="70">
        <f t="shared" si="24"/>
        <v>0.10116964172556193</v>
      </c>
      <c r="T103" s="61">
        <v>160.3</v>
      </c>
      <c r="U103" s="61">
        <v>477.2</v>
      </c>
      <c r="V103" s="73">
        <f t="shared" si="25"/>
        <v>0.3359178541492037</v>
      </c>
      <c r="W103" s="61">
        <f t="shared" si="26"/>
        <v>2463989.0073611974</v>
      </c>
      <c r="X103" s="73">
        <f t="shared" si="29"/>
        <v>0.12338185224343325</v>
      </c>
      <c r="Y103" s="72">
        <f t="shared" si="27"/>
        <v>2463.9890073611973</v>
      </c>
      <c r="Z103" s="9">
        <f t="shared" si="28"/>
        <v>1969</v>
      </c>
    </row>
    <row r="104" spans="1:26" ht="12.75">
      <c r="A104" s="59">
        <v>25477</v>
      </c>
      <c r="B104" s="61">
        <v>101953.33</v>
      </c>
      <c r="C104" s="61">
        <v>0</v>
      </c>
      <c r="D104" s="61">
        <f t="shared" si="16"/>
        <v>101953.33</v>
      </c>
      <c r="E104" s="9">
        <v>2533</v>
      </c>
      <c r="F104" s="61">
        <f t="shared" si="17"/>
        <v>147008</v>
      </c>
      <c r="G104" s="9">
        <v>0</v>
      </c>
      <c r="H104" s="61">
        <f t="shared" si="18"/>
        <v>0</v>
      </c>
      <c r="I104" s="61">
        <f t="shared" si="19"/>
        <v>147008</v>
      </c>
      <c r="J104" s="61">
        <f>1000*'[1]Totals from FF levels'!C104</f>
        <v>350130</v>
      </c>
      <c r="K104" s="61">
        <v>714.35</v>
      </c>
      <c r="L104" s="61">
        <f>1000*'[1]Totals from FF levels'!E104</f>
        <v>481860</v>
      </c>
      <c r="M104" s="61">
        <f t="shared" si="20"/>
        <v>86675.33000000002</v>
      </c>
      <c r="N104" s="69">
        <f t="shared" si="21"/>
        <v>801025.3300000001</v>
      </c>
      <c r="O104" s="69">
        <f t="shared" si="22"/>
        <v>846080.0000000001</v>
      </c>
      <c r="P104" s="69">
        <f>'[2]Net concepts'!$F104*1000</f>
        <v>12980</v>
      </c>
      <c r="Q104" s="69">
        <f t="shared" si="23"/>
        <v>814005.3300000001</v>
      </c>
      <c r="R104" s="61">
        <v>342.11</v>
      </c>
      <c r="S104" s="70">
        <f t="shared" si="24"/>
        <v>0.10820547959450921</v>
      </c>
      <c r="T104" s="61">
        <v>154.1</v>
      </c>
      <c r="U104" s="61">
        <v>452.6</v>
      </c>
      <c r="V104" s="73">
        <f t="shared" si="25"/>
        <v>0.3404772425983208</v>
      </c>
      <c r="W104" s="61">
        <f t="shared" si="26"/>
        <v>2352654.5383387413</v>
      </c>
      <c r="X104" s="73">
        <f t="shared" si="29"/>
        <v>0.12727853437543604</v>
      </c>
      <c r="Y104" s="72">
        <f t="shared" si="27"/>
        <v>2352.654538338741</v>
      </c>
      <c r="Z104" s="9">
        <f t="shared" si="28"/>
        <v>1969</v>
      </c>
    </row>
    <row r="105" spans="1:26" ht="12.75">
      <c r="A105" s="59">
        <v>25569</v>
      </c>
      <c r="B105" s="61">
        <v>102139.76</v>
      </c>
      <c r="C105" s="61">
        <v>0</v>
      </c>
      <c r="D105" s="61">
        <f t="shared" si="16"/>
        <v>102139.76</v>
      </c>
      <c r="E105" s="9">
        <v>3069</v>
      </c>
      <c r="F105" s="61">
        <f t="shared" si="17"/>
        <v>150077</v>
      </c>
      <c r="G105" s="9">
        <v>0</v>
      </c>
      <c r="H105" s="61">
        <f t="shared" si="18"/>
        <v>0</v>
      </c>
      <c r="I105" s="61">
        <f t="shared" si="19"/>
        <v>150077</v>
      </c>
      <c r="J105" s="61">
        <f>1000*'[1]Totals from FF levels'!C105</f>
        <v>360590</v>
      </c>
      <c r="K105" s="61">
        <v>690.41</v>
      </c>
      <c r="L105" s="61">
        <f>1000*'[1]Totals from FF levels'!E105</f>
        <v>500410</v>
      </c>
      <c r="M105" s="61">
        <f t="shared" si="20"/>
        <v>91882.76000000001</v>
      </c>
      <c r="N105" s="69">
        <f t="shared" si="21"/>
        <v>782292.76</v>
      </c>
      <c r="O105" s="69">
        <f t="shared" si="22"/>
        <v>830230</v>
      </c>
      <c r="P105" s="69">
        <f>'[2]Net concepts'!$F105*1000</f>
        <v>12720</v>
      </c>
      <c r="Q105" s="69">
        <f t="shared" si="23"/>
        <v>795012.76</v>
      </c>
      <c r="R105" s="61">
        <v>354.3</v>
      </c>
      <c r="S105" s="70">
        <f t="shared" si="24"/>
        <v>0.11745316420926612</v>
      </c>
      <c r="T105" s="61">
        <v>150.6</v>
      </c>
      <c r="U105" s="61">
        <v>438</v>
      </c>
      <c r="V105" s="73">
        <f t="shared" si="25"/>
        <v>0.34383561643835614</v>
      </c>
      <c r="W105" s="61">
        <f t="shared" si="26"/>
        <v>2275194.082868526</v>
      </c>
      <c r="X105" s="73">
        <f t="shared" si="29"/>
        <v>0.13056462391394238</v>
      </c>
      <c r="Y105" s="72">
        <f t="shared" si="27"/>
        <v>2275.194082868526</v>
      </c>
      <c r="Z105" s="9">
        <f t="shared" si="28"/>
        <v>1970</v>
      </c>
    </row>
    <row r="106" spans="1:26" ht="12.75">
      <c r="A106" s="59">
        <v>25659</v>
      </c>
      <c r="B106" s="61">
        <v>109034.09</v>
      </c>
      <c r="C106" s="61">
        <v>0</v>
      </c>
      <c r="D106" s="61">
        <f t="shared" si="16"/>
        <v>109034.09</v>
      </c>
      <c r="E106" s="9">
        <v>5728</v>
      </c>
      <c r="F106" s="61">
        <f t="shared" si="17"/>
        <v>155805</v>
      </c>
      <c r="G106" s="9">
        <v>0</v>
      </c>
      <c r="H106" s="61">
        <f t="shared" si="18"/>
        <v>0</v>
      </c>
      <c r="I106" s="61">
        <f t="shared" si="19"/>
        <v>155805</v>
      </c>
      <c r="J106" s="61">
        <f>1000*'[1]Totals from FF levels'!C106</f>
        <v>364630</v>
      </c>
      <c r="K106" s="61">
        <v>560.26</v>
      </c>
      <c r="L106" s="61">
        <f>1000*'[1]Totals from FF levels'!E106</f>
        <v>506350</v>
      </c>
      <c r="M106" s="61">
        <f t="shared" si="20"/>
        <v>94949.09</v>
      </c>
      <c r="N106" s="69">
        <f t="shared" si="21"/>
        <v>655209.09</v>
      </c>
      <c r="O106" s="69">
        <f t="shared" si="22"/>
        <v>701980</v>
      </c>
      <c r="P106" s="69">
        <f>'[2]Net concepts'!$F106*1000</f>
        <v>13459.999999999998</v>
      </c>
      <c r="Q106" s="69">
        <f t="shared" si="23"/>
        <v>668669.09</v>
      </c>
      <c r="R106" s="61">
        <v>359.77</v>
      </c>
      <c r="S106" s="70">
        <f t="shared" si="24"/>
        <v>0.14491418304346174</v>
      </c>
      <c r="T106" s="61">
        <v>153.9</v>
      </c>
      <c r="U106" s="61">
        <v>439.4</v>
      </c>
      <c r="V106" s="73">
        <f t="shared" si="25"/>
        <v>0.35025034137460176</v>
      </c>
      <c r="W106" s="61">
        <f t="shared" si="26"/>
        <v>1870687.9411695905</v>
      </c>
      <c r="X106" s="73">
        <f t="shared" si="29"/>
        <v>0.1664111375499995</v>
      </c>
      <c r="Y106" s="72">
        <f t="shared" si="27"/>
        <v>1870.6879411695904</v>
      </c>
      <c r="Z106" s="9">
        <f t="shared" si="28"/>
        <v>1970</v>
      </c>
    </row>
    <row r="107" spans="1:26" ht="12.75">
      <c r="A107" s="59">
        <v>25750</v>
      </c>
      <c r="B107" s="61">
        <v>111493.74</v>
      </c>
      <c r="C107" s="61">
        <v>0</v>
      </c>
      <c r="D107" s="61">
        <f t="shared" si="16"/>
        <v>111493.74</v>
      </c>
      <c r="E107" s="9">
        <v>5360</v>
      </c>
      <c r="F107" s="61">
        <f t="shared" si="17"/>
        <v>161165</v>
      </c>
      <c r="G107" s="9">
        <v>0</v>
      </c>
      <c r="H107" s="61">
        <f t="shared" si="18"/>
        <v>0</v>
      </c>
      <c r="I107" s="61">
        <f t="shared" si="19"/>
        <v>161165</v>
      </c>
      <c r="J107" s="61">
        <f>1000*'[1]Totals from FF levels'!C107</f>
        <v>369640</v>
      </c>
      <c r="K107" s="61">
        <v>645.94</v>
      </c>
      <c r="L107" s="61">
        <f>1000*'[1]Totals from FF levels'!E107</f>
        <v>518799.99999999994</v>
      </c>
      <c r="M107" s="61">
        <f t="shared" si="20"/>
        <v>99488.73999999993</v>
      </c>
      <c r="N107" s="69">
        <f t="shared" si="21"/>
        <v>745428.74</v>
      </c>
      <c r="O107" s="69">
        <f t="shared" si="22"/>
        <v>795100</v>
      </c>
      <c r="P107" s="69">
        <f>'[2]Net concepts'!$F107*1000</f>
        <v>12809.999999999998</v>
      </c>
      <c r="Q107" s="69">
        <f t="shared" si="23"/>
        <v>758238.74</v>
      </c>
      <c r="R107" s="61">
        <v>367.38</v>
      </c>
      <c r="S107" s="70">
        <f t="shared" si="24"/>
        <v>0.1334651250500483</v>
      </c>
      <c r="T107" s="61">
        <v>156</v>
      </c>
      <c r="U107" s="61">
        <v>446.5</v>
      </c>
      <c r="V107" s="73">
        <f t="shared" si="25"/>
        <v>0.3493840985442329</v>
      </c>
      <c r="W107" s="61">
        <f t="shared" si="26"/>
        <v>2133550.8487820514</v>
      </c>
      <c r="X107" s="73">
        <f t="shared" si="29"/>
        <v>0.14956995084466426</v>
      </c>
      <c r="Y107" s="72">
        <f t="shared" si="27"/>
        <v>2133.550848782051</v>
      </c>
      <c r="Z107" s="9">
        <f t="shared" si="28"/>
        <v>1970</v>
      </c>
    </row>
    <row r="108" spans="1:26" ht="12.75">
      <c r="A108" s="59">
        <v>25842</v>
      </c>
      <c r="B108" s="61">
        <v>118662.44</v>
      </c>
      <c r="C108" s="61">
        <v>0</v>
      </c>
      <c r="D108" s="61">
        <f t="shared" si="16"/>
        <v>118662.44</v>
      </c>
      <c r="E108" s="9">
        <v>5599</v>
      </c>
      <c r="F108" s="61">
        <f t="shared" si="17"/>
        <v>166764</v>
      </c>
      <c r="G108" s="9">
        <v>0</v>
      </c>
      <c r="H108" s="61">
        <f t="shared" si="18"/>
        <v>0</v>
      </c>
      <c r="I108" s="61">
        <f t="shared" si="19"/>
        <v>166764</v>
      </c>
      <c r="J108" s="61">
        <f>1000*'[1]Totals from FF levels'!C108</f>
        <v>373210</v>
      </c>
      <c r="K108" s="61">
        <v>712.37</v>
      </c>
      <c r="L108" s="61">
        <f>1000*'[1]Totals from FF levels'!E108</f>
        <v>526800</v>
      </c>
      <c r="M108" s="61">
        <f t="shared" si="20"/>
        <v>105488.44</v>
      </c>
      <c r="N108" s="69">
        <f t="shared" si="21"/>
        <v>817858.44</v>
      </c>
      <c r="O108" s="69">
        <f t="shared" si="22"/>
        <v>865960</v>
      </c>
      <c r="P108" s="69">
        <f>'[2]Net concepts'!$F108*1000</f>
        <v>13200</v>
      </c>
      <c r="Q108" s="69">
        <f t="shared" si="23"/>
        <v>831058.44</v>
      </c>
      <c r="R108" s="61">
        <v>373.3</v>
      </c>
      <c r="S108" s="70">
        <f t="shared" si="24"/>
        <v>0.12898129412224443</v>
      </c>
      <c r="T108" s="61">
        <v>148.9</v>
      </c>
      <c r="U108" s="61">
        <v>421</v>
      </c>
      <c r="V108" s="73">
        <f t="shared" si="25"/>
        <v>0.35368171021377676</v>
      </c>
      <c r="W108" s="61">
        <f t="shared" si="26"/>
        <v>2312413.722229684</v>
      </c>
      <c r="X108" s="73">
        <f t="shared" si="29"/>
        <v>0.14508921617291132</v>
      </c>
      <c r="Y108" s="72">
        <f t="shared" si="27"/>
        <v>2312.4137222296836</v>
      </c>
      <c r="Z108" s="9">
        <f t="shared" si="28"/>
        <v>1970</v>
      </c>
    </row>
    <row r="109" spans="1:26" ht="12.75">
      <c r="A109" s="59">
        <v>25934</v>
      </c>
      <c r="B109" s="61">
        <v>129534.79</v>
      </c>
      <c r="C109" s="61">
        <v>0</v>
      </c>
      <c r="D109" s="61">
        <f t="shared" si="16"/>
        <v>129534.79</v>
      </c>
      <c r="E109" s="9">
        <v>5466</v>
      </c>
      <c r="F109" s="61">
        <f t="shared" si="17"/>
        <v>172230</v>
      </c>
      <c r="G109" s="9">
        <v>0</v>
      </c>
      <c r="H109" s="61">
        <f t="shared" si="18"/>
        <v>0</v>
      </c>
      <c r="I109" s="61">
        <f t="shared" si="19"/>
        <v>172230</v>
      </c>
      <c r="J109" s="61">
        <f>1000*'[1]Totals from FF levels'!C109</f>
        <v>381630</v>
      </c>
      <c r="K109" s="61">
        <v>788.33</v>
      </c>
      <c r="L109" s="61">
        <f>1000*'[1]Totals from FF levels'!E109</f>
        <v>539620</v>
      </c>
      <c r="M109" s="61">
        <f t="shared" si="20"/>
        <v>115294.78999999998</v>
      </c>
      <c r="N109" s="69">
        <f t="shared" si="21"/>
        <v>903624.79</v>
      </c>
      <c r="O109" s="69">
        <f t="shared" si="22"/>
        <v>946320</v>
      </c>
      <c r="P109" s="69">
        <f>'[2]Net concepts'!$F109*1000</f>
        <v>14030.000000000002</v>
      </c>
      <c r="Q109" s="69">
        <f t="shared" si="23"/>
        <v>917654.79</v>
      </c>
      <c r="R109" s="61">
        <v>382.47</v>
      </c>
      <c r="S109" s="70">
        <f t="shared" si="24"/>
        <v>0.12759144201876088</v>
      </c>
      <c r="T109" s="61">
        <v>171.3</v>
      </c>
      <c r="U109" s="61">
        <v>475.9</v>
      </c>
      <c r="V109" s="73">
        <f t="shared" si="25"/>
        <v>0.35994956923723476</v>
      </c>
      <c r="W109" s="61">
        <f t="shared" si="26"/>
        <v>2510420.534506713</v>
      </c>
      <c r="X109" s="73">
        <f t="shared" si="29"/>
        <v>0.14335019516230846</v>
      </c>
      <c r="Y109" s="72">
        <f t="shared" si="27"/>
        <v>2510.420534506713</v>
      </c>
      <c r="Z109" s="9">
        <f t="shared" si="28"/>
        <v>1971</v>
      </c>
    </row>
    <row r="110" spans="1:26" ht="12.75">
      <c r="A110" s="59">
        <v>26024</v>
      </c>
      <c r="B110" s="61">
        <v>137587.29</v>
      </c>
      <c r="C110" s="61">
        <v>80</v>
      </c>
      <c r="D110" s="61">
        <f t="shared" si="16"/>
        <v>137667.29</v>
      </c>
      <c r="E110" s="9">
        <v>5399</v>
      </c>
      <c r="F110" s="61">
        <f t="shared" si="17"/>
        <v>177629</v>
      </c>
      <c r="G110" s="9">
        <v>80</v>
      </c>
      <c r="H110" s="61">
        <f t="shared" si="18"/>
        <v>80</v>
      </c>
      <c r="I110" s="61">
        <f t="shared" si="19"/>
        <v>177709</v>
      </c>
      <c r="J110" s="61">
        <f>1000*'[1]Totals from FF levels'!C110</f>
        <v>387470</v>
      </c>
      <c r="K110" s="61">
        <v>783.91</v>
      </c>
      <c r="L110" s="61">
        <f>1000*'[1]Totals from FF levels'!E110</f>
        <v>546120</v>
      </c>
      <c r="M110" s="61">
        <f t="shared" si="20"/>
        <v>118608.29000000004</v>
      </c>
      <c r="N110" s="69">
        <f t="shared" si="21"/>
        <v>902518.29</v>
      </c>
      <c r="O110" s="69">
        <f t="shared" si="22"/>
        <v>942560</v>
      </c>
      <c r="P110" s="69">
        <f>'[2]Net concepts'!$F110*1000</f>
        <v>14040</v>
      </c>
      <c r="Q110" s="69">
        <f t="shared" si="23"/>
        <v>916558.29</v>
      </c>
      <c r="R110" s="61">
        <v>388.88</v>
      </c>
      <c r="S110" s="70">
        <f t="shared" si="24"/>
        <v>0.1314192646444872</v>
      </c>
      <c r="T110" s="61">
        <v>178.9</v>
      </c>
      <c r="U110" s="61">
        <v>490.2</v>
      </c>
      <c r="V110" s="73">
        <f t="shared" si="25"/>
        <v>0.364953080375357</v>
      </c>
      <c r="W110" s="61">
        <f t="shared" si="26"/>
        <v>2472970.742079374</v>
      </c>
      <c r="X110" s="73">
        <f t="shared" si="29"/>
        <v>0.15244820135445677</v>
      </c>
      <c r="Y110" s="72">
        <f t="shared" si="27"/>
        <v>2472.970742079374</v>
      </c>
      <c r="Z110" s="9">
        <f t="shared" si="28"/>
        <v>1971</v>
      </c>
    </row>
    <row r="111" spans="1:26" ht="12.75">
      <c r="A111" s="59">
        <v>26115</v>
      </c>
      <c r="B111" s="61">
        <v>134797.7</v>
      </c>
      <c r="C111" s="61">
        <v>206.15471</v>
      </c>
      <c r="D111" s="61">
        <f t="shared" si="16"/>
        <v>135003.85471</v>
      </c>
      <c r="E111" s="9">
        <v>3583</v>
      </c>
      <c r="F111" s="61">
        <f t="shared" si="17"/>
        <v>181212</v>
      </c>
      <c r="G111" s="9">
        <v>132</v>
      </c>
      <c r="H111" s="61">
        <f t="shared" si="18"/>
        <v>212</v>
      </c>
      <c r="I111" s="61">
        <f t="shared" si="19"/>
        <v>181424</v>
      </c>
      <c r="J111" s="61">
        <f>1000*'[1]Totals from FF levels'!C111</f>
        <v>395440</v>
      </c>
      <c r="K111" s="61">
        <v>779.41</v>
      </c>
      <c r="L111" s="61">
        <f>1000*'[1]Totals from FF levels'!E111</f>
        <v>556450</v>
      </c>
      <c r="M111" s="61">
        <f t="shared" si="20"/>
        <v>114589.85470999999</v>
      </c>
      <c r="N111" s="69">
        <f t="shared" si="21"/>
        <v>893999.85471</v>
      </c>
      <c r="O111" s="69">
        <f t="shared" si="22"/>
        <v>940420.0000000001</v>
      </c>
      <c r="P111" s="69">
        <f>'[2]Net concepts'!$F111*1000</f>
        <v>15350.000000000002</v>
      </c>
      <c r="Q111" s="69">
        <f t="shared" si="23"/>
        <v>909349.85471</v>
      </c>
      <c r="R111" s="61">
        <v>395.61</v>
      </c>
      <c r="S111" s="70">
        <f t="shared" si="24"/>
        <v>0.12817659209482893</v>
      </c>
      <c r="T111" s="61">
        <v>183.4</v>
      </c>
      <c r="U111" s="61">
        <v>496.5</v>
      </c>
      <c r="V111" s="73">
        <f t="shared" si="25"/>
        <v>0.3693856998992951</v>
      </c>
      <c r="W111" s="61">
        <f t="shared" si="26"/>
        <v>2420234.0668675844</v>
      </c>
      <c r="X111" s="73">
        <f t="shared" si="29"/>
        <v>0.15078044956028136</v>
      </c>
      <c r="Y111" s="72">
        <f t="shared" si="27"/>
        <v>2420.2340668675843</v>
      </c>
      <c r="Z111" s="9">
        <f t="shared" si="28"/>
        <v>1971</v>
      </c>
    </row>
    <row r="112" spans="1:26" ht="12.75">
      <c r="A112" s="59">
        <v>26207</v>
      </c>
      <c r="B112" s="61">
        <v>142685.72</v>
      </c>
      <c r="C112" s="61">
        <v>362.24674</v>
      </c>
      <c r="D112" s="61">
        <f t="shared" si="16"/>
        <v>143047.96674</v>
      </c>
      <c r="E112" s="9">
        <v>4359</v>
      </c>
      <c r="F112" s="61">
        <f t="shared" si="17"/>
        <v>185571</v>
      </c>
      <c r="G112" s="9">
        <v>132</v>
      </c>
      <c r="H112" s="61">
        <f t="shared" si="18"/>
        <v>344</v>
      </c>
      <c r="I112" s="61">
        <f t="shared" si="19"/>
        <v>185915</v>
      </c>
      <c r="J112" s="61">
        <f>1000*'[1]Totals from FF levels'!C112</f>
        <v>406600</v>
      </c>
      <c r="K112" s="61">
        <v>836.42</v>
      </c>
      <c r="L112" s="61">
        <f>1000*'[1]Totals from FF levels'!E112</f>
        <v>567540</v>
      </c>
      <c r="M112" s="61">
        <f t="shared" si="20"/>
        <v>118072.96674</v>
      </c>
      <c r="N112" s="69">
        <f t="shared" si="21"/>
        <v>954492.9667400001</v>
      </c>
      <c r="O112" s="69">
        <f t="shared" si="22"/>
        <v>997360</v>
      </c>
      <c r="P112" s="69">
        <f>'[2]Net concepts'!$F112*1000</f>
        <v>17290</v>
      </c>
      <c r="Q112" s="69">
        <f t="shared" si="23"/>
        <v>971782.9667400001</v>
      </c>
      <c r="R112" s="61">
        <v>404.14</v>
      </c>
      <c r="S112" s="70">
        <f t="shared" si="24"/>
        <v>0.12370229101139368</v>
      </c>
      <c r="T112" s="61">
        <v>179.1</v>
      </c>
      <c r="U112" s="61">
        <v>480.6</v>
      </c>
      <c r="V112" s="73">
        <f t="shared" si="25"/>
        <v>0.3726591760299625</v>
      </c>
      <c r="W112" s="61">
        <f t="shared" si="26"/>
        <v>2561302.734870151</v>
      </c>
      <c r="X112" s="73">
        <f t="shared" si="29"/>
        <v>0.14948849805287984</v>
      </c>
      <c r="Y112" s="72">
        <f t="shared" si="27"/>
        <v>2561.302734870151</v>
      </c>
      <c r="Z112" s="9">
        <f t="shared" si="28"/>
        <v>1971</v>
      </c>
    </row>
    <row r="113" spans="1:26" ht="12.75">
      <c r="A113" s="59">
        <v>26299</v>
      </c>
      <c r="B113" s="61">
        <v>147609.58</v>
      </c>
      <c r="C113" s="61">
        <v>527.0153</v>
      </c>
      <c r="D113" s="61">
        <f t="shared" si="16"/>
        <v>148136.5953</v>
      </c>
      <c r="E113" s="9">
        <v>2775</v>
      </c>
      <c r="F113" s="61">
        <f t="shared" si="17"/>
        <v>188346</v>
      </c>
      <c r="G113" s="9">
        <v>160</v>
      </c>
      <c r="H113" s="61">
        <f t="shared" si="18"/>
        <v>504</v>
      </c>
      <c r="I113" s="61">
        <f t="shared" si="19"/>
        <v>188850</v>
      </c>
      <c r="J113" s="61">
        <f>1000*'[1]Totals from FF levels'!C113</f>
        <v>422760</v>
      </c>
      <c r="K113" s="61">
        <v>889.24</v>
      </c>
      <c r="L113" s="61">
        <f>1000*'[1]Totals from FF levels'!E113</f>
        <v>585310</v>
      </c>
      <c r="M113" s="61">
        <f t="shared" si="20"/>
        <v>121836.59529999999</v>
      </c>
      <c r="N113" s="69">
        <f t="shared" si="21"/>
        <v>1011076.5952999999</v>
      </c>
      <c r="O113" s="69">
        <f t="shared" si="22"/>
        <v>1051790</v>
      </c>
      <c r="P113" s="69">
        <f>'[2]Net concepts'!$F113*1000</f>
        <v>19150</v>
      </c>
      <c r="Q113" s="69">
        <f t="shared" si="23"/>
        <v>1030226.5952999999</v>
      </c>
      <c r="R113" s="61">
        <v>414.29</v>
      </c>
      <c r="S113" s="70">
        <f t="shared" si="24"/>
        <v>0.12050184512860714</v>
      </c>
      <c r="T113" s="61">
        <v>193.1</v>
      </c>
      <c r="U113" s="61">
        <v>513.6</v>
      </c>
      <c r="V113" s="73">
        <f t="shared" si="25"/>
        <v>0.37597352024922115</v>
      </c>
      <c r="W113" s="61">
        <f t="shared" si="26"/>
        <v>2689222.886308027</v>
      </c>
      <c r="X113" s="73">
        <f t="shared" si="29"/>
        <v>0.1459924803780096</v>
      </c>
      <c r="Y113" s="72">
        <f t="shared" si="27"/>
        <v>2689.222886308027</v>
      </c>
      <c r="Z113" s="9">
        <f t="shared" si="28"/>
        <v>1972</v>
      </c>
    </row>
    <row r="114" spans="1:26" ht="12.75">
      <c r="A114" s="59">
        <v>26390</v>
      </c>
      <c r="B114" s="61">
        <v>149301.57</v>
      </c>
      <c r="C114" s="61">
        <v>1182.5821</v>
      </c>
      <c r="D114" s="61">
        <f t="shared" si="16"/>
        <v>150484.1521</v>
      </c>
      <c r="E114" s="9">
        <v>3812</v>
      </c>
      <c r="F114" s="61">
        <f t="shared" si="17"/>
        <v>192158</v>
      </c>
      <c r="G114" s="9">
        <v>668</v>
      </c>
      <c r="H114" s="61">
        <f t="shared" si="18"/>
        <v>1172</v>
      </c>
      <c r="I114" s="61">
        <f t="shared" si="19"/>
        <v>193330</v>
      </c>
      <c r="J114" s="61">
        <f>1000*'[1]Totals from FF levels'!C114</f>
        <v>433800</v>
      </c>
      <c r="K114" s="61">
        <v>892.16</v>
      </c>
      <c r="L114" s="61">
        <f>1000*'[1]Totals from FF levels'!E114</f>
        <v>594280</v>
      </c>
      <c r="M114" s="61">
        <f t="shared" si="20"/>
        <v>117634.1521</v>
      </c>
      <c r="N114" s="69">
        <f t="shared" si="21"/>
        <v>1009794.1521000001</v>
      </c>
      <c r="O114" s="69">
        <f t="shared" si="22"/>
        <v>1052640</v>
      </c>
      <c r="P114" s="69">
        <f>'[2]Net concepts'!$F114*1000</f>
        <v>20880.000000000004</v>
      </c>
      <c r="Q114" s="69">
        <f t="shared" si="23"/>
        <v>1030674.1521000001</v>
      </c>
      <c r="R114" s="61">
        <v>419.44</v>
      </c>
      <c r="S114" s="70">
        <f t="shared" si="24"/>
        <v>0.1164931999807726</v>
      </c>
      <c r="T114" s="61">
        <v>206.5</v>
      </c>
      <c r="U114" s="61">
        <v>544.9</v>
      </c>
      <c r="V114" s="73">
        <f t="shared" si="25"/>
        <v>0.3789686180950633</v>
      </c>
      <c r="W114" s="61">
        <f t="shared" si="26"/>
        <v>2664585.150020775</v>
      </c>
      <c r="X114" s="73">
        <f t="shared" si="29"/>
        <v>0.14785347062023255</v>
      </c>
      <c r="Y114" s="72">
        <f t="shared" si="27"/>
        <v>2664.585150020775</v>
      </c>
      <c r="Z114" s="9">
        <f t="shared" si="28"/>
        <v>1972</v>
      </c>
    </row>
    <row r="115" spans="1:26" ht="12.75">
      <c r="A115" s="59">
        <v>26481</v>
      </c>
      <c r="B115" s="61">
        <v>151227.29</v>
      </c>
      <c r="C115" s="61">
        <v>1877.6958</v>
      </c>
      <c r="D115" s="61">
        <f t="shared" si="16"/>
        <v>153104.9858</v>
      </c>
      <c r="E115" s="9">
        <v>3037</v>
      </c>
      <c r="F115" s="61">
        <f t="shared" si="17"/>
        <v>195195</v>
      </c>
      <c r="G115" s="9">
        <v>692</v>
      </c>
      <c r="H115" s="61">
        <f t="shared" si="18"/>
        <v>1864</v>
      </c>
      <c r="I115" s="61">
        <f t="shared" si="19"/>
        <v>197059</v>
      </c>
      <c r="J115" s="61">
        <f>1000*'[1]Totals from FF levels'!C115</f>
        <v>442880</v>
      </c>
      <c r="K115" s="61">
        <v>899.46</v>
      </c>
      <c r="L115" s="61">
        <f>1000*'[1]Totals from FF levels'!E115</f>
        <v>605110</v>
      </c>
      <c r="M115" s="61">
        <f t="shared" si="20"/>
        <v>118275.98580000002</v>
      </c>
      <c r="N115" s="69">
        <f t="shared" si="21"/>
        <v>1017735.9858</v>
      </c>
      <c r="O115" s="69">
        <f t="shared" si="22"/>
        <v>1061690</v>
      </c>
      <c r="P115" s="69">
        <f>'[2]Net concepts'!$F115*1000</f>
        <v>21040</v>
      </c>
      <c r="Q115" s="69">
        <f t="shared" si="23"/>
        <v>1038775.9858</v>
      </c>
      <c r="R115" s="61">
        <v>432.99</v>
      </c>
      <c r="S115" s="70">
        <f t="shared" si="24"/>
        <v>0.11621480172682327</v>
      </c>
      <c r="T115" s="61">
        <v>212.4</v>
      </c>
      <c r="U115" s="61">
        <v>554.1</v>
      </c>
      <c r="V115" s="73">
        <f t="shared" si="25"/>
        <v>0.3833243096913914</v>
      </c>
      <c r="W115" s="61">
        <f t="shared" si="26"/>
        <v>2655025.94035678</v>
      </c>
      <c r="X115" s="73">
        <f t="shared" si="29"/>
        <v>0.14859186676112912</v>
      </c>
      <c r="Y115" s="72">
        <f t="shared" si="27"/>
        <v>2655.0259403567798</v>
      </c>
      <c r="Z115" s="9">
        <f t="shared" si="28"/>
        <v>1972</v>
      </c>
    </row>
    <row r="116" spans="1:26" ht="12.75">
      <c r="A116" s="59">
        <v>26573</v>
      </c>
      <c r="B116" s="61">
        <v>152631.41</v>
      </c>
      <c r="C116" s="61">
        <v>2548.3555</v>
      </c>
      <c r="D116" s="61">
        <f t="shared" si="16"/>
        <v>155179.7655</v>
      </c>
      <c r="E116" s="9">
        <v>2563</v>
      </c>
      <c r="F116" s="61">
        <f t="shared" si="17"/>
        <v>197758</v>
      </c>
      <c r="G116" s="9">
        <v>672</v>
      </c>
      <c r="H116" s="61">
        <f t="shared" si="18"/>
        <v>2536</v>
      </c>
      <c r="I116" s="61">
        <f t="shared" si="19"/>
        <v>200294</v>
      </c>
      <c r="J116" s="61">
        <f>1000*'[1]Totals from FF levels'!C116</f>
        <v>454290</v>
      </c>
      <c r="K116" s="61">
        <v>1048.91</v>
      </c>
      <c r="L116" s="61">
        <f>1000*'[1]Totals from FF levels'!E116</f>
        <v>620890</v>
      </c>
      <c r="M116" s="61">
        <f t="shared" si="20"/>
        <v>121485.76549999998</v>
      </c>
      <c r="N116" s="69">
        <f t="shared" si="21"/>
        <v>1170395.7655</v>
      </c>
      <c r="O116" s="69">
        <f t="shared" si="22"/>
        <v>1215510</v>
      </c>
      <c r="P116" s="69">
        <f>'[2]Net concepts'!$F116*1000</f>
        <v>22560.000000000004</v>
      </c>
      <c r="Q116" s="69">
        <f t="shared" si="23"/>
        <v>1192955.7655</v>
      </c>
      <c r="R116" s="61">
        <v>446.02</v>
      </c>
      <c r="S116" s="70">
        <f t="shared" si="24"/>
        <v>0.10379887648354619</v>
      </c>
      <c r="T116" s="61">
        <v>218.5</v>
      </c>
      <c r="U116" s="61">
        <v>559.4</v>
      </c>
      <c r="V116" s="73">
        <f t="shared" si="25"/>
        <v>0.39059706828745083</v>
      </c>
      <c r="W116" s="61">
        <f t="shared" si="26"/>
        <v>2996427.4197743707</v>
      </c>
      <c r="X116" s="73">
        <f t="shared" si="29"/>
        <v>0.13041008392130926</v>
      </c>
      <c r="Y116" s="72">
        <f t="shared" si="27"/>
        <v>2996.4274197743707</v>
      </c>
      <c r="Z116" s="9">
        <f t="shared" si="28"/>
        <v>1972</v>
      </c>
    </row>
    <row r="117" spans="1:26" ht="12.75">
      <c r="A117" s="59">
        <v>26665</v>
      </c>
      <c r="B117" s="61">
        <v>156876.52</v>
      </c>
      <c r="C117" s="61">
        <v>4033.3602</v>
      </c>
      <c r="D117" s="61">
        <f t="shared" si="16"/>
        <v>160909.88019999999</v>
      </c>
      <c r="E117" s="9">
        <v>1452</v>
      </c>
      <c r="F117" s="61">
        <f t="shared" si="17"/>
        <v>199210</v>
      </c>
      <c r="G117" s="9">
        <v>1284</v>
      </c>
      <c r="H117" s="61">
        <f t="shared" si="18"/>
        <v>3820</v>
      </c>
      <c r="I117" s="61">
        <f t="shared" si="19"/>
        <v>203030</v>
      </c>
      <c r="J117" s="61">
        <f>1000*'[1]Totals from FF levels'!C117</f>
        <v>490860</v>
      </c>
      <c r="K117" s="61">
        <v>997.79</v>
      </c>
      <c r="L117" s="61">
        <f>1000*'[1]Totals from FF levels'!E117</f>
        <v>649540</v>
      </c>
      <c r="M117" s="61">
        <f t="shared" si="20"/>
        <v>116559.88020000001</v>
      </c>
      <c r="N117" s="69">
        <f t="shared" si="21"/>
        <v>1114349.8802</v>
      </c>
      <c r="O117" s="69">
        <f t="shared" si="22"/>
        <v>1156470</v>
      </c>
      <c r="P117" s="69">
        <f>'[2]Net concepts'!$F117*1000</f>
        <v>24099.999999999996</v>
      </c>
      <c r="Q117" s="69">
        <f t="shared" si="23"/>
        <v>1138449.8802</v>
      </c>
      <c r="R117" s="61">
        <v>462.32</v>
      </c>
      <c r="S117" s="70">
        <f t="shared" si="24"/>
        <v>0.10459899738049976</v>
      </c>
      <c r="T117" s="61">
        <v>232.6</v>
      </c>
      <c r="U117" s="61">
        <v>595.2</v>
      </c>
      <c r="V117" s="73">
        <f t="shared" si="25"/>
        <v>0.39079301075268813</v>
      </c>
      <c r="W117" s="61">
        <f t="shared" si="26"/>
        <v>2851509.237725882</v>
      </c>
      <c r="X117" s="73">
        <f t="shared" si="29"/>
        <v>0.14077851381098033</v>
      </c>
      <c r="Y117" s="72">
        <f t="shared" si="27"/>
        <v>2851.509237725882</v>
      </c>
      <c r="Z117" s="9">
        <f t="shared" si="28"/>
        <v>1973</v>
      </c>
    </row>
    <row r="118" spans="1:26" ht="12.75">
      <c r="A118" s="59">
        <v>26755</v>
      </c>
      <c r="B118" s="61">
        <v>157425.69</v>
      </c>
      <c r="C118" s="61">
        <v>6113.8105</v>
      </c>
      <c r="D118" s="61">
        <f t="shared" si="16"/>
        <v>163539.5005</v>
      </c>
      <c r="E118" s="9">
        <v>3047</v>
      </c>
      <c r="F118" s="61">
        <f t="shared" si="17"/>
        <v>202257</v>
      </c>
      <c r="G118" s="9">
        <v>2140</v>
      </c>
      <c r="H118" s="61">
        <f t="shared" si="18"/>
        <v>5960</v>
      </c>
      <c r="I118" s="61">
        <f t="shared" si="19"/>
        <v>208217</v>
      </c>
      <c r="J118" s="61">
        <f>1000*'[1]Totals from FF levels'!C118</f>
        <v>507770</v>
      </c>
      <c r="K118" s="61">
        <v>923.31</v>
      </c>
      <c r="L118" s="61">
        <f>1000*'[1]Totals from FF levels'!E118</f>
        <v>667190</v>
      </c>
      <c r="M118" s="61">
        <f t="shared" si="20"/>
        <v>114742.50049999997</v>
      </c>
      <c r="N118" s="69">
        <f t="shared" si="21"/>
        <v>1038052.5005</v>
      </c>
      <c r="O118" s="69">
        <f t="shared" si="22"/>
        <v>1082730</v>
      </c>
      <c r="P118" s="69">
        <f>'[2]Net concepts'!$F118*1000</f>
        <v>24400</v>
      </c>
      <c r="Q118" s="69">
        <f t="shared" si="23"/>
        <v>1062452.5005</v>
      </c>
      <c r="R118" s="61">
        <v>478.3</v>
      </c>
      <c r="S118" s="70">
        <f t="shared" si="24"/>
        <v>0.1105363172332149</v>
      </c>
      <c r="T118" s="61">
        <v>246.1</v>
      </c>
      <c r="U118" s="61">
        <v>618.2</v>
      </c>
      <c r="V118" s="73">
        <f t="shared" si="25"/>
        <v>0.39809123261080553</v>
      </c>
      <c r="W118" s="61">
        <f t="shared" si="26"/>
        <v>2607574.383620886</v>
      </c>
      <c r="X118" s="73">
        <f t="shared" si="29"/>
        <v>0.15165484397385737</v>
      </c>
      <c r="Y118" s="72">
        <f t="shared" si="27"/>
        <v>2607.5743836208862</v>
      </c>
      <c r="Z118" s="9">
        <f t="shared" si="28"/>
        <v>1973</v>
      </c>
    </row>
    <row r="119" spans="1:26" ht="12.75">
      <c r="A119" s="59">
        <v>26846</v>
      </c>
      <c r="B119" s="61">
        <v>158792.56</v>
      </c>
      <c r="C119" s="61">
        <v>7976.2115</v>
      </c>
      <c r="D119" s="61">
        <f t="shared" si="16"/>
        <v>166768.7715</v>
      </c>
      <c r="E119" s="9">
        <v>2657</v>
      </c>
      <c r="F119" s="61">
        <f t="shared" si="17"/>
        <v>204914</v>
      </c>
      <c r="G119" s="9">
        <v>1956</v>
      </c>
      <c r="H119" s="61">
        <f t="shared" si="18"/>
        <v>7916</v>
      </c>
      <c r="I119" s="61">
        <f t="shared" si="19"/>
        <v>212830</v>
      </c>
      <c r="J119" s="61">
        <f>1000*'[1]Totals from FF levels'!C119</f>
        <v>525310</v>
      </c>
      <c r="K119" s="61">
        <v>979.81</v>
      </c>
      <c r="L119" s="61">
        <f>1000*'[1]Totals from FF levels'!E119</f>
        <v>694570</v>
      </c>
      <c r="M119" s="61">
        <f t="shared" si="20"/>
        <v>123198.77150000003</v>
      </c>
      <c r="N119" s="69">
        <f t="shared" si="21"/>
        <v>1103008.7715</v>
      </c>
      <c r="O119" s="69">
        <f t="shared" si="22"/>
        <v>1149070</v>
      </c>
      <c r="P119" s="69">
        <f>'[2]Net concepts'!$F119*1000</f>
        <v>25080</v>
      </c>
      <c r="Q119" s="69">
        <f t="shared" si="23"/>
        <v>1128088.7715</v>
      </c>
      <c r="R119" s="61">
        <v>496.96</v>
      </c>
      <c r="S119" s="70">
        <f t="shared" si="24"/>
        <v>0.11169337423532903</v>
      </c>
      <c r="T119" s="61">
        <v>241.8</v>
      </c>
      <c r="U119" s="61">
        <v>597.5</v>
      </c>
      <c r="V119" s="73">
        <f t="shared" si="25"/>
        <v>0.40468619246861925</v>
      </c>
      <c r="W119" s="61">
        <f t="shared" si="26"/>
        <v>2725590.3265973944</v>
      </c>
      <c r="X119" s="73">
        <f t="shared" si="29"/>
        <v>0.14396309812120112</v>
      </c>
      <c r="Y119" s="72">
        <f t="shared" si="27"/>
        <v>2725.5903265973943</v>
      </c>
      <c r="Z119" s="9">
        <f t="shared" si="28"/>
        <v>1973</v>
      </c>
    </row>
    <row r="120" spans="1:26" ht="12.75">
      <c r="A120" s="59">
        <v>26938</v>
      </c>
      <c r="B120" s="61">
        <v>159301.71</v>
      </c>
      <c r="C120" s="61">
        <v>10174.908</v>
      </c>
      <c r="D120" s="61">
        <f t="shared" si="16"/>
        <v>169476.618</v>
      </c>
      <c r="E120" s="9">
        <v>2003</v>
      </c>
      <c r="F120" s="61">
        <f t="shared" si="17"/>
        <v>206917</v>
      </c>
      <c r="G120" s="9">
        <v>1804</v>
      </c>
      <c r="H120" s="61">
        <f t="shared" si="18"/>
        <v>9720</v>
      </c>
      <c r="I120" s="61">
        <f t="shared" si="19"/>
        <v>216637</v>
      </c>
      <c r="J120" s="61">
        <f>1000*'[1]Totals from FF levels'!C120</f>
        <v>542040</v>
      </c>
      <c r="K120" s="61">
        <v>819.82</v>
      </c>
      <c r="L120" s="61">
        <f>1000*'[1]Totals from FF levels'!E120</f>
        <v>722180</v>
      </c>
      <c r="M120" s="61">
        <f t="shared" si="20"/>
        <v>132979.61800000002</v>
      </c>
      <c r="N120" s="69">
        <f t="shared" si="21"/>
        <v>952799.618</v>
      </c>
      <c r="O120" s="69">
        <f t="shared" si="22"/>
        <v>999960</v>
      </c>
      <c r="P120" s="69">
        <f>'[2]Net concepts'!$F120*1000</f>
        <v>26730</v>
      </c>
      <c r="Q120" s="69">
        <f t="shared" si="23"/>
        <v>979529.618</v>
      </c>
      <c r="R120" s="61">
        <v>509.06</v>
      </c>
      <c r="S120" s="70">
        <f t="shared" si="24"/>
        <v>0.1395672452924934</v>
      </c>
      <c r="T120" s="61">
        <v>257.6</v>
      </c>
      <c r="U120" s="61">
        <v>615.3</v>
      </c>
      <c r="V120" s="73">
        <f t="shared" si="25"/>
        <v>0.4186575654152447</v>
      </c>
      <c r="W120" s="61">
        <f t="shared" si="26"/>
        <v>2275844.739733695</v>
      </c>
      <c r="X120" s="73">
        <f t="shared" si="29"/>
        <v>0.16719329751032708</v>
      </c>
      <c r="Y120" s="72">
        <f t="shared" si="27"/>
        <v>2275.844739733695</v>
      </c>
      <c r="Z120" s="9">
        <f t="shared" si="28"/>
        <v>1973</v>
      </c>
    </row>
    <row r="121" spans="1:26" ht="12.75">
      <c r="A121" s="59">
        <v>27030</v>
      </c>
      <c r="B121" s="61">
        <v>163254.67</v>
      </c>
      <c r="C121" s="61">
        <v>11809.058</v>
      </c>
      <c r="D121" s="61">
        <f t="shared" si="16"/>
        <v>175063.728</v>
      </c>
      <c r="E121" s="9">
        <v>3705</v>
      </c>
      <c r="F121" s="61">
        <f t="shared" si="17"/>
        <v>210622</v>
      </c>
      <c r="G121" s="9">
        <v>1644</v>
      </c>
      <c r="H121" s="61">
        <f t="shared" si="18"/>
        <v>11364</v>
      </c>
      <c r="I121" s="61">
        <f t="shared" si="19"/>
        <v>221986</v>
      </c>
      <c r="J121" s="61">
        <f>1000*'[1]Totals from FF levels'!C121</f>
        <v>568590</v>
      </c>
      <c r="K121" s="61">
        <v>827.46</v>
      </c>
      <c r="L121" s="61">
        <f>1000*'[1]Totals from FF levels'!E121</f>
        <v>760750</v>
      </c>
      <c r="M121" s="61">
        <f t="shared" si="20"/>
        <v>145237.728</v>
      </c>
      <c r="N121" s="69">
        <f t="shared" si="21"/>
        <v>972697.728</v>
      </c>
      <c r="O121" s="69">
        <f t="shared" si="22"/>
        <v>1019620.0000000001</v>
      </c>
      <c r="P121" s="69">
        <f>'[2]Net concepts'!$F121*1000</f>
        <v>27810.000000000004</v>
      </c>
      <c r="Q121" s="69">
        <f t="shared" si="23"/>
        <v>1000507.728</v>
      </c>
      <c r="R121" s="61">
        <v>528.67</v>
      </c>
      <c r="S121" s="70">
        <f t="shared" si="24"/>
        <v>0.1493143489690561</v>
      </c>
      <c r="T121" s="61">
        <v>244.1</v>
      </c>
      <c r="U121" s="61">
        <v>579.2</v>
      </c>
      <c r="V121" s="73">
        <f t="shared" si="25"/>
        <v>0.4214433701657458</v>
      </c>
      <c r="W121" s="61">
        <f t="shared" si="26"/>
        <v>2308015.256278575</v>
      </c>
      <c r="X121" s="73">
        <f t="shared" si="29"/>
        <v>0.16783700146568042</v>
      </c>
      <c r="Y121" s="72">
        <f t="shared" si="27"/>
        <v>2308.0152562785747</v>
      </c>
      <c r="Z121" s="9">
        <f t="shared" si="28"/>
        <v>1974</v>
      </c>
    </row>
    <row r="122" spans="1:26" ht="12.75">
      <c r="A122" s="59">
        <v>27120</v>
      </c>
      <c r="B122" s="61">
        <v>165088.93</v>
      </c>
      <c r="C122" s="61">
        <v>13099.516</v>
      </c>
      <c r="D122" s="61">
        <f t="shared" si="16"/>
        <v>178188.446</v>
      </c>
      <c r="E122" s="9">
        <v>5386</v>
      </c>
      <c r="F122" s="61">
        <f t="shared" si="17"/>
        <v>216008</v>
      </c>
      <c r="G122" s="9">
        <v>1696</v>
      </c>
      <c r="H122" s="61">
        <f t="shared" si="18"/>
        <v>13060</v>
      </c>
      <c r="I122" s="61">
        <f t="shared" si="19"/>
        <v>229068</v>
      </c>
      <c r="J122" s="61">
        <f>1000*'[1]Totals from FF levels'!C122</f>
        <v>581440</v>
      </c>
      <c r="K122" s="61">
        <v>755.76</v>
      </c>
      <c r="L122" s="61">
        <f>1000*'[1]Totals from FF levels'!E122</f>
        <v>778250</v>
      </c>
      <c r="M122" s="61">
        <f t="shared" si="20"/>
        <v>145930.446</v>
      </c>
      <c r="N122" s="69">
        <f t="shared" si="21"/>
        <v>901690.446</v>
      </c>
      <c r="O122" s="69">
        <f t="shared" si="22"/>
        <v>952570</v>
      </c>
      <c r="P122" s="69">
        <f>'[2]Net concepts'!$F122*1000</f>
        <v>25570</v>
      </c>
      <c r="Q122" s="69">
        <f t="shared" si="23"/>
        <v>927260.446</v>
      </c>
      <c r="R122" s="61">
        <v>539.65</v>
      </c>
      <c r="S122" s="70">
        <f t="shared" si="24"/>
        <v>0.16184095844351443</v>
      </c>
      <c r="T122" s="61">
        <v>252.3</v>
      </c>
      <c r="U122" s="61">
        <v>577.3</v>
      </c>
      <c r="V122" s="73">
        <f t="shared" si="25"/>
        <v>0.4370344708124026</v>
      </c>
      <c r="W122" s="61">
        <f t="shared" si="26"/>
        <v>2063202.118413793</v>
      </c>
      <c r="X122" s="73">
        <f t="shared" si="29"/>
        <v>0.18308825465807363</v>
      </c>
      <c r="Y122" s="72">
        <f t="shared" si="27"/>
        <v>2063.202118413793</v>
      </c>
      <c r="Z122" s="9">
        <f t="shared" si="28"/>
        <v>1974</v>
      </c>
    </row>
    <row r="123" spans="1:26" ht="12.75">
      <c r="A123" s="59">
        <v>27211</v>
      </c>
      <c r="B123" s="61">
        <v>163909</v>
      </c>
      <c r="C123" s="61">
        <v>13579.8</v>
      </c>
      <c r="D123" s="61">
        <f t="shared" si="16"/>
        <v>177488.8</v>
      </c>
      <c r="E123" s="9">
        <v>4192</v>
      </c>
      <c r="F123" s="61">
        <f t="shared" si="17"/>
        <v>220200</v>
      </c>
      <c r="G123" s="9">
        <v>1324</v>
      </c>
      <c r="H123" s="61">
        <f t="shared" si="18"/>
        <v>14384</v>
      </c>
      <c r="I123" s="61">
        <f t="shared" si="19"/>
        <v>234584</v>
      </c>
      <c r="J123" s="61">
        <f>1000*'[1]Totals from FF levels'!C123</f>
        <v>595770</v>
      </c>
      <c r="K123" s="61">
        <v>578.94</v>
      </c>
      <c r="L123" s="61">
        <f>1000*'[1]Totals from FF levels'!E123</f>
        <v>807680</v>
      </c>
      <c r="M123" s="61">
        <f t="shared" si="20"/>
        <v>154814.8</v>
      </c>
      <c r="N123" s="69">
        <f t="shared" si="21"/>
        <v>733754.8</v>
      </c>
      <c r="O123" s="69">
        <f t="shared" si="22"/>
        <v>790850</v>
      </c>
      <c r="P123" s="69">
        <f>'[2]Net concepts'!$F123*1000</f>
        <v>26810</v>
      </c>
      <c r="Q123" s="69">
        <f t="shared" si="23"/>
        <v>760564.8</v>
      </c>
      <c r="R123" s="61">
        <v>554.61</v>
      </c>
      <c r="S123" s="70">
        <f t="shared" si="24"/>
        <v>0.21098982929992413</v>
      </c>
      <c r="T123" s="61">
        <v>245.5</v>
      </c>
      <c r="U123" s="61">
        <v>543.4</v>
      </c>
      <c r="V123" s="73">
        <f t="shared" si="25"/>
        <v>0.451785057048215</v>
      </c>
      <c r="W123" s="61">
        <f t="shared" si="26"/>
        <v>1624123.6591446027</v>
      </c>
      <c r="X123" s="73">
        <f aca="true" t="shared" si="30" ref="X123:X154">B123/N123</f>
        <v>0.22338388791460034</v>
      </c>
      <c r="Y123" s="72">
        <f t="shared" si="27"/>
        <v>1624.1236591446027</v>
      </c>
      <c r="Z123" s="9">
        <f t="shared" si="28"/>
        <v>1974</v>
      </c>
    </row>
    <row r="124" spans="1:26" ht="12.75">
      <c r="A124" s="59">
        <v>27303</v>
      </c>
      <c r="B124" s="61">
        <v>164327.39</v>
      </c>
      <c r="C124" s="61">
        <v>15703.858</v>
      </c>
      <c r="D124" s="61">
        <f t="shared" si="16"/>
        <v>180031.24800000002</v>
      </c>
      <c r="E124" s="9">
        <v>6387</v>
      </c>
      <c r="F124" s="61">
        <f t="shared" si="17"/>
        <v>226587</v>
      </c>
      <c r="G124" s="9">
        <v>1928</v>
      </c>
      <c r="H124" s="61">
        <f t="shared" si="18"/>
        <v>16312</v>
      </c>
      <c r="I124" s="61">
        <f t="shared" si="19"/>
        <v>242899</v>
      </c>
      <c r="J124" s="61">
        <f>1000*'[1]Totals from FF levels'!C124</f>
        <v>613910</v>
      </c>
      <c r="K124" s="61">
        <v>561.87</v>
      </c>
      <c r="L124" s="61">
        <f>1000*'[1]Totals from FF levels'!E124</f>
        <v>833920</v>
      </c>
      <c r="M124" s="61">
        <f t="shared" si="20"/>
        <v>157142.24800000002</v>
      </c>
      <c r="N124" s="69">
        <f t="shared" si="21"/>
        <v>719012.248</v>
      </c>
      <c r="O124" s="69">
        <f t="shared" si="22"/>
        <v>781880</v>
      </c>
      <c r="P124" s="69">
        <f>'[2]Net concepts'!$F124*1000</f>
        <v>67300</v>
      </c>
      <c r="Q124" s="69">
        <f t="shared" si="23"/>
        <v>786312.248</v>
      </c>
      <c r="R124" s="61">
        <v>558.19</v>
      </c>
      <c r="S124" s="70">
        <f t="shared" si="24"/>
        <v>0.2185529501578115</v>
      </c>
      <c r="T124" s="61">
        <v>255.9</v>
      </c>
      <c r="U124" s="61">
        <v>547</v>
      </c>
      <c r="V124" s="73">
        <f t="shared" si="25"/>
        <v>0.46782449725776964</v>
      </c>
      <c r="W124" s="61">
        <f t="shared" si="26"/>
        <v>1536927.3140132865</v>
      </c>
      <c r="X124" s="73">
        <f t="shared" si="30"/>
        <v>0.22854602332170565</v>
      </c>
      <c r="Y124" s="72">
        <f t="shared" si="27"/>
        <v>1536.9273140132866</v>
      </c>
      <c r="Z124" s="9">
        <f t="shared" si="28"/>
        <v>1974</v>
      </c>
    </row>
    <row r="125" spans="1:26" ht="12.75">
      <c r="A125" s="59">
        <v>27395</v>
      </c>
      <c r="B125" s="61">
        <v>171965.5</v>
      </c>
      <c r="C125" s="61">
        <v>17165.072</v>
      </c>
      <c r="D125" s="61">
        <f t="shared" si="16"/>
        <v>189130.572</v>
      </c>
      <c r="E125" s="9">
        <v>9430</v>
      </c>
      <c r="F125" s="61">
        <f t="shared" si="17"/>
        <v>236017</v>
      </c>
      <c r="G125" s="9">
        <v>1720</v>
      </c>
      <c r="H125" s="61">
        <f t="shared" si="18"/>
        <v>18032</v>
      </c>
      <c r="I125" s="61">
        <f t="shared" si="19"/>
        <v>254049</v>
      </c>
      <c r="J125" s="61">
        <f>1000*'[1]Totals from FF levels'!C125</f>
        <v>612670</v>
      </c>
      <c r="K125" s="61">
        <v>699.17</v>
      </c>
      <c r="L125" s="61">
        <f>1000*'[1]Totals from FF levels'!E125</f>
        <v>764620</v>
      </c>
      <c r="M125" s="61">
        <f t="shared" si="20"/>
        <v>87031.57199999999</v>
      </c>
      <c r="N125" s="69">
        <f t="shared" si="21"/>
        <v>786201.5719999999</v>
      </c>
      <c r="O125" s="69">
        <f t="shared" si="22"/>
        <v>851120</v>
      </c>
      <c r="P125" s="69">
        <f>'[2]Net concepts'!$F125*1000</f>
        <v>-169119.99999999997</v>
      </c>
      <c r="Q125" s="69">
        <f t="shared" si="23"/>
        <v>617081.5719999999</v>
      </c>
      <c r="R125" s="61">
        <v>564.21</v>
      </c>
      <c r="S125" s="70">
        <f t="shared" si="24"/>
        <v>0.11069880180804319</v>
      </c>
      <c r="T125" s="61">
        <v>218.7</v>
      </c>
      <c r="U125" s="61">
        <v>450.8</v>
      </c>
      <c r="V125" s="73">
        <f t="shared" si="25"/>
        <v>0.4851375332741792</v>
      </c>
      <c r="W125" s="61">
        <f t="shared" si="26"/>
        <v>1620574.6166328304</v>
      </c>
      <c r="X125" s="73">
        <f t="shared" si="30"/>
        <v>0.21872952958175976</v>
      </c>
      <c r="Y125" s="72">
        <f t="shared" si="27"/>
        <v>1620.5746166328304</v>
      </c>
      <c r="Z125" s="9">
        <f t="shared" si="28"/>
        <v>1975</v>
      </c>
    </row>
    <row r="126" spans="1:26" ht="12.75">
      <c r="A126" s="59">
        <v>27485</v>
      </c>
      <c r="B126" s="61">
        <v>179406.49</v>
      </c>
      <c r="C126" s="61">
        <v>20030.411</v>
      </c>
      <c r="D126" s="61">
        <f t="shared" si="16"/>
        <v>199436.90099999998</v>
      </c>
      <c r="E126" s="9">
        <v>8272</v>
      </c>
      <c r="F126" s="61">
        <f t="shared" si="17"/>
        <v>244289</v>
      </c>
      <c r="G126" s="9">
        <v>3244</v>
      </c>
      <c r="H126" s="61">
        <f t="shared" si="18"/>
        <v>21276</v>
      </c>
      <c r="I126" s="61">
        <f t="shared" si="19"/>
        <v>265565</v>
      </c>
      <c r="J126" s="61">
        <f>1000*'[1]Totals from FF levels'!C126</f>
        <v>673330</v>
      </c>
      <c r="K126" s="61">
        <v>809.08</v>
      </c>
      <c r="L126" s="61">
        <f>1000*'[1]Totals from FF levels'!E126</f>
        <v>1033900.0000000001</v>
      </c>
      <c r="M126" s="61">
        <f t="shared" si="20"/>
        <v>294441.90100000007</v>
      </c>
      <c r="N126" s="69">
        <f t="shared" si="21"/>
        <v>1103521.901</v>
      </c>
      <c r="O126" s="69">
        <f t="shared" si="22"/>
        <v>1169650</v>
      </c>
      <c r="P126" s="69">
        <f>'[2]Net concepts'!$F126*1000</f>
        <v>-177670</v>
      </c>
      <c r="Q126" s="69">
        <f t="shared" si="23"/>
        <v>925851.9010000001</v>
      </c>
      <c r="R126" s="61">
        <v>566.46</v>
      </c>
      <c r="S126" s="70">
        <f t="shared" si="24"/>
        <v>0.26682016979742756</v>
      </c>
      <c r="T126" s="61">
        <v>216.8</v>
      </c>
      <c r="U126" s="61">
        <v>436.4</v>
      </c>
      <c r="V126" s="73">
        <f t="shared" si="25"/>
        <v>0.4967919340054996</v>
      </c>
      <c r="W126" s="61">
        <f t="shared" si="26"/>
        <v>2221295.9298726935</v>
      </c>
      <c r="X126" s="73">
        <f t="shared" si="30"/>
        <v>0.16257628402066485</v>
      </c>
      <c r="Y126" s="72">
        <f t="shared" si="27"/>
        <v>2221.2959298726937</v>
      </c>
      <c r="Z126" s="9">
        <f t="shared" si="28"/>
        <v>1975</v>
      </c>
    </row>
    <row r="127" spans="1:26" ht="12.75">
      <c r="A127" s="59">
        <v>27576</v>
      </c>
      <c r="B127" s="61">
        <v>184585.41</v>
      </c>
      <c r="C127" s="61">
        <v>22358.671</v>
      </c>
      <c r="D127" s="61">
        <f t="shared" si="16"/>
        <v>206944.081</v>
      </c>
      <c r="E127" s="9">
        <v>3677</v>
      </c>
      <c r="F127" s="61">
        <f t="shared" si="17"/>
        <v>247966</v>
      </c>
      <c r="G127" s="9">
        <v>2404</v>
      </c>
      <c r="H127" s="61">
        <f t="shared" si="18"/>
        <v>23680</v>
      </c>
      <c r="I127" s="61">
        <f t="shared" si="19"/>
        <v>271646</v>
      </c>
      <c r="J127" s="61">
        <f>1000*'[1]Totals from FF levels'!C127</f>
        <v>691970</v>
      </c>
      <c r="K127" s="61">
        <v>735.21</v>
      </c>
      <c r="L127" s="61">
        <f>1000*'[1]Totals from FF levels'!E127</f>
        <v>1048470</v>
      </c>
      <c r="M127" s="61">
        <f t="shared" si="20"/>
        <v>291798.081</v>
      </c>
      <c r="N127" s="69">
        <f t="shared" si="21"/>
        <v>1027008.081</v>
      </c>
      <c r="O127" s="69">
        <f t="shared" si="22"/>
        <v>1091710</v>
      </c>
      <c r="P127" s="69">
        <f>'[2]Net concepts'!$F127*1000</f>
        <v>-210249.99999999997</v>
      </c>
      <c r="Q127" s="69">
        <f t="shared" si="23"/>
        <v>816758.081</v>
      </c>
      <c r="R127" s="61">
        <v>575.18</v>
      </c>
      <c r="S127" s="70">
        <f t="shared" si="24"/>
        <v>0.2841244255019645</v>
      </c>
      <c r="T127" s="61">
        <v>237.7</v>
      </c>
      <c r="U127" s="61">
        <v>474.9</v>
      </c>
      <c r="V127" s="73">
        <f t="shared" si="25"/>
        <v>0.5005264266161297</v>
      </c>
      <c r="W127" s="61">
        <f t="shared" si="26"/>
        <v>2051855.8589267987</v>
      </c>
      <c r="X127" s="73">
        <f t="shared" si="30"/>
        <v>0.17973121479265167</v>
      </c>
      <c r="Y127" s="72">
        <f t="shared" si="27"/>
        <v>2051.8558589267986</v>
      </c>
      <c r="Z127" s="9">
        <f t="shared" si="28"/>
        <v>1975</v>
      </c>
    </row>
    <row r="128" spans="1:26" ht="12.75">
      <c r="A128" s="59">
        <v>27668</v>
      </c>
      <c r="B128" s="61">
        <v>191941.92</v>
      </c>
      <c r="C128" s="61">
        <v>25218.482</v>
      </c>
      <c r="D128" s="61">
        <f t="shared" si="16"/>
        <v>217160.402</v>
      </c>
      <c r="E128" s="9">
        <v>5825</v>
      </c>
      <c r="F128" s="61">
        <f t="shared" si="17"/>
        <v>253791</v>
      </c>
      <c r="G128" s="9">
        <v>3032</v>
      </c>
      <c r="H128" s="61">
        <f t="shared" si="18"/>
        <v>26712</v>
      </c>
      <c r="I128" s="61">
        <f t="shared" si="19"/>
        <v>280503</v>
      </c>
      <c r="J128" s="61">
        <f>1000*'[1]Totals from FF levels'!C128</f>
        <v>695330</v>
      </c>
      <c r="K128" s="61">
        <v>761.16</v>
      </c>
      <c r="L128" s="61">
        <f>1000*'[1]Totals from FF levels'!E128</f>
        <v>1073240</v>
      </c>
      <c r="M128" s="61">
        <f t="shared" si="20"/>
        <v>314567.402</v>
      </c>
      <c r="N128" s="69">
        <f t="shared" si="21"/>
        <v>1075727.402</v>
      </c>
      <c r="O128" s="69">
        <f t="shared" si="22"/>
        <v>1139070</v>
      </c>
      <c r="P128" s="69">
        <f>'[2]Net concepts'!$F128*1000</f>
        <v>-205250</v>
      </c>
      <c r="Q128" s="69">
        <f t="shared" si="23"/>
        <v>870477.402</v>
      </c>
      <c r="R128" s="61">
        <v>577.42</v>
      </c>
      <c r="S128" s="70">
        <f t="shared" si="24"/>
        <v>0.29242297018292374</v>
      </c>
      <c r="T128" s="61">
        <v>247.7</v>
      </c>
      <c r="U128" s="61">
        <v>486.8</v>
      </c>
      <c r="V128" s="73">
        <f t="shared" si="25"/>
        <v>0.5088331963845522</v>
      </c>
      <c r="W128" s="61">
        <f t="shared" si="26"/>
        <v>2114106.17397497</v>
      </c>
      <c r="X128" s="73">
        <f t="shared" si="30"/>
        <v>0.17842988813256985</v>
      </c>
      <c r="Y128" s="72">
        <f t="shared" si="27"/>
        <v>2114.10617397497</v>
      </c>
      <c r="Z128" s="9">
        <f t="shared" si="28"/>
        <v>1975</v>
      </c>
    </row>
    <row r="129" spans="1:26" ht="12.75">
      <c r="A129" s="59">
        <v>27760</v>
      </c>
      <c r="B129" s="61">
        <v>200982.05</v>
      </c>
      <c r="C129" s="61">
        <v>27229.404</v>
      </c>
      <c r="D129" s="61">
        <f t="shared" si="16"/>
        <v>228211.454</v>
      </c>
      <c r="E129" s="9">
        <v>6471</v>
      </c>
      <c r="F129" s="61">
        <f t="shared" si="17"/>
        <v>260262</v>
      </c>
      <c r="G129" s="9">
        <v>1228</v>
      </c>
      <c r="H129" s="61">
        <f t="shared" si="18"/>
        <v>27940</v>
      </c>
      <c r="I129" s="61">
        <f t="shared" si="19"/>
        <v>288202</v>
      </c>
      <c r="J129" s="61">
        <f>1000*'[1]Totals from FF levels'!C129</f>
        <v>706130</v>
      </c>
      <c r="K129" s="61">
        <v>878.29</v>
      </c>
      <c r="L129" s="61">
        <f>1000*'[1]Totals from FF levels'!E129</f>
        <v>1086950</v>
      </c>
      <c r="M129" s="61">
        <f t="shared" si="20"/>
        <v>320829.454</v>
      </c>
      <c r="N129" s="69">
        <f t="shared" si="21"/>
        <v>1199119.454</v>
      </c>
      <c r="O129" s="69">
        <f t="shared" si="22"/>
        <v>1259110</v>
      </c>
      <c r="P129" s="69">
        <f>'[2]Net concepts'!$F129*1000</f>
        <v>-230660.00000000003</v>
      </c>
      <c r="Q129" s="69">
        <f t="shared" si="23"/>
        <v>968459.4539999999</v>
      </c>
      <c r="R129" s="61">
        <v>590.59</v>
      </c>
      <c r="S129" s="70">
        <f t="shared" si="24"/>
        <v>0.26755420648858896</v>
      </c>
      <c r="T129" s="61">
        <v>274.8</v>
      </c>
      <c r="U129" s="61">
        <v>535.1</v>
      </c>
      <c r="V129" s="73">
        <f t="shared" si="25"/>
        <v>0.5135488693702112</v>
      </c>
      <c r="W129" s="61">
        <f t="shared" si="26"/>
        <v>2334966.593287482</v>
      </c>
      <c r="X129" s="73">
        <f t="shared" si="30"/>
        <v>0.16760803048400882</v>
      </c>
      <c r="Y129" s="72">
        <f t="shared" si="27"/>
        <v>2334.966593287482</v>
      </c>
      <c r="Z129" s="9">
        <f t="shared" si="28"/>
        <v>1976</v>
      </c>
    </row>
    <row r="130" spans="1:26" ht="12.75">
      <c r="A130" s="59">
        <v>27851</v>
      </c>
      <c r="B130" s="61">
        <v>208552.74</v>
      </c>
      <c r="C130" s="61">
        <v>30075.306</v>
      </c>
      <c r="D130" s="61">
        <f t="shared" si="16"/>
        <v>238628.046</v>
      </c>
      <c r="E130" s="9">
        <v>4957</v>
      </c>
      <c r="F130" s="61">
        <f t="shared" si="17"/>
        <v>265219</v>
      </c>
      <c r="G130" s="9">
        <v>2008</v>
      </c>
      <c r="H130" s="61">
        <f t="shared" si="18"/>
        <v>29948</v>
      </c>
      <c r="I130" s="61">
        <f t="shared" si="19"/>
        <v>295167</v>
      </c>
      <c r="J130" s="61">
        <f>1000*'[1]Totals from FF levels'!C130</f>
        <v>741140</v>
      </c>
      <c r="K130" s="61">
        <v>894.93</v>
      </c>
      <c r="L130" s="61">
        <f>1000*'[1]Totals from FF levels'!E130</f>
        <v>1113920</v>
      </c>
      <c r="M130" s="61">
        <f t="shared" si="20"/>
        <v>316241.046</v>
      </c>
      <c r="N130" s="69">
        <f t="shared" si="21"/>
        <v>1211171.046</v>
      </c>
      <c r="O130" s="69">
        <f t="shared" si="22"/>
        <v>1267710</v>
      </c>
      <c r="P130" s="69">
        <f>'[2]Net concepts'!$F130*1000</f>
        <v>-227600.00000000003</v>
      </c>
      <c r="Q130" s="69">
        <f t="shared" si="23"/>
        <v>983571.0460000001</v>
      </c>
      <c r="R130" s="61">
        <v>598.07</v>
      </c>
      <c r="S130" s="70">
        <f t="shared" si="24"/>
        <v>0.26110353863264324</v>
      </c>
      <c r="T130" s="61">
        <v>291.5</v>
      </c>
      <c r="U130" s="61">
        <v>559.8</v>
      </c>
      <c r="V130" s="73">
        <f t="shared" si="25"/>
        <v>0.5207216863165417</v>
      </c>
      <c r="W130" s="61">
        <f t="shared" si="26"/>
        <v>2325947.003604803</v>
      </c>
      <c r="X130" s="73">
        <f t="shared" si="30"/>
        <v>0.1721909887862362</v>
      </c>
      <c r="Y130" s="72">
        <f t="shared" si="27"/>
        <v>2325.947003604803</v>
      </c>
      <c r="Z130" s="9">
        <f t="shared" si="28"/>
        <v>1976</v>
      </c>
    </row>
    <row r="131" spans="1:26" ht="12.75">
      <c r="A131" s="59">
        <v>27942</v>
      </c>
      <c r="B131" s="61">
        <v>214359.66</v>
      </c>
      <c r="C131" s="61">
        <v>33055.331</v>
      </c>
      <c r="D131" s="61">
        <f t="shared" si="16"/>
        <v>247414.991</v>
      </c>
      <c r="E131" s="9">
        <v>5697</v>
      </c>
      <c r="F131" s="61">
        <f t="shared" si="17"/>
        <v>270916</v>
      </c>
      <c r="G131" s="9">
        <v>3492</v>
      </c>
      <c r="H131" s="61">
        <f t="shared" si="18"/>
        <v>33440</v>
      </c>
      <c r="I131" s="61">
        <f t="shared" si="19"/>
        <v>304356</v>
      </c>
      <c r="J131" s="61">
        <f>1000*'[1]Totals from FF levels'!C131</f>
        <v>771860</v>
      </c>
      <c r="K131" s="61">
        <v>918.6</v>
      </c>
      <c r="L131" s="61">
        <f>1000*'[1]Totals from FF levels'!E131</f>
        <v>1139560</v>
      </c>
      <c r="M131" s="61">
        <f t="shared" si="20"/>
        <v>310758.99100000004</v>
      </c>
      <c r="N131" s="69">
        <f t="shared" si="21"/>
        <v>1229358.991</v>
      </c>
      <c r="O131" s="69">
        <f t="shared" si="22"/>
        <v>1286300</v>
      </c>
      <c r="P131" s="69">
        <f>'[2]Net concepts'!$F131*1000</f>
        <v>-235500</v>
      </c>
      <c r="Q131" s="69">
        <f t="shared" si="23"/>
        <v>993858.9909999999</v>
      </c>
      <c r="R131" s="61">
        <v>614.25</v>
      </c>
      <c r="S131" s="70">
        <f t="shared" si="24"/>
        <v>0.25278132203451714</v>
      </c>
      <c r="T131" s="61">
        <v>296.6</v>
      </c>
      <c r="U131" s="61">
        <v>561.1</v>
      </c>
      <c r="V131" s="73">
        <f t="shared" si="25"/>
        <v>0.5286045268223133</v>
      </c>
      <c r="W131" s="61">
        <f t="shared" si="26"/>
        <v>2325668.677849292</v>
      </c>
      <c r="X131" s="73">
        <f t="shared" si="30"/>
        <v>0.17436701693264797</v>
      </c>
      <c r="Y131" s="72">
        <f t="shared" si="27"/>
        <v>2325.6686778492917</v>
      </c>
      <c r="Z131" s="9">
        <f t="shared" si="28"/>
        <v>1976</v>
      </c>
    </row>
    <row r="132" spans="1:26" ht="12.75">
      <c r="A132" s="59">
        <v>28034</v>
      </c>
      <c r="B132" s="61">
        <v>225892.76</v>
      </c>
      <c r="C132" s="61">
        <v>37575.251</v>
      </c>
      <c r="D132" s="61">
        <f t="shared" si="16"/>
        <v>263468.011</v>
      </c>
      <c r="E132" s="9">
        <v>5706</v>
      </c>
      <c r="F132" s="61">
        <f t="shared" si="17"/>
        <v>276622</v>
      </c>
      <c r="G132" s="9">
        <v>3212</v>
      </c>
      <c r="H132" s="61">
        <f t="shared" si="18"/>
        <v>36652</v>
      </c>
      <c r="I132" s="61">
        <f t="shared" si="19"/>
        <v>313274</v>
      </c>
      <c r="J132" s="61">
        <f>1000*'[1]Totals from FF levels'!C132</f>
        <v>792780</v>
      </c>
      <c r="K132" s="61">
        <v>934.64</v>
      </c>
      <c r="L132" s="61">
        <f>1000*'[1]Totals from FF levels'!E132</f>
        <v>1172260</v>
      </c>
      <c r="M132" s="61">
        <f t="shared" si="20"/>
        <v>329674.01099999994</v>
      </c>
      <c r="N132" s="69">
        <f t="shared" si="21"/>
        <v>1264314.011</v>
      </c>
      <c r="O132" s="69">
        <f t="shared" si="22"/>
        <v>1314120</v>
      </c>
      <c r="P132" s="69">
        <f>'[2]Net concepts'!$F132*1000</f>
        <v>-211770.00000000003</v>
      </c>
      <c r="Q132" s="69">
        <f t="shared" si="23"/>
        <v>1052544.011</v>
      </c>
      <c r="R132" s="61">
        <v>629.99</v>
      </c>
      <c r="S132" s="70">
        <f t="shared" si="24"/>
        <v>0.26075326867511867</v>
      </c>
      <c r="T132" s="61">
        <v>305</v>
      </c>
      <c r="U132" s="61">
        <v>565.9</v>
      </c>
      <c r="V132" s="73">
        <f t="shared" si="25"/>
        <v>0.5389644813571303</v>
      </c>
      <c r="W132" s="61">
        <f t="shared" si="26"/>
        <v>2345820.6518849176</v>
      </c>
      <c r="X132" s="73">
        <f t="shared" si="30"/>
        <v>0.17866824067015738</v>
      </c>
      <c r="Y132" s="72">
        <f t="shared" si="27"/>
        <v>2345.8206518849174</v>
      </c>
      <c r="Z132" s="9">
        <f t="shared" si="28"/>
        <v>1976</v>
      </c>
    </row>
    <row r="133" spans="1:26" ht="12.75">
      <c r="A133" s="59">
        <v>28126</v>
      </c>
      <c r="B133" s="61">
        <v>234037</v>
      </c>
      <c r="C133" s="61">
        <v>43612.343</v>
      </c>
      <c r="D133" s="61">
        <f t="shared" si="16"/>
        <v>277649.343</v>
      </c>
      <c r="E133" s="9">
        <v>5402</v>
      </c>
      <c r="F133" s="61">
        <f t="shared" si="17"/>
        <v>282024</v>
      </c>
      <c r="G133" s="9">
        <v>4884</v>
      </c>
      <c r="H133" s="61">
        <f t="shared" si="18"/>
        <v>41536</v>
      </c>
      <c r="I133" s="61">
        <f t="shared" si="19"/>
        <v>323560</v>
      </c>
      <c r="J133" s="61">
        <f>1000*'[1]Totals from FF levels'!C133</f>
        <v>795130</v>
      </c>
      <c r="K133" s="61">
        <v>876.06</v>
      </c>
      <c r="L133" s="61">
        <f>1000*'[1]Totals from FF levels'!E133</f>
        <v>1189320</v>
      </c>
      <c r="M133" s="61">
        <f t="shared" si="20"/>
        <v>348279.343</v>
      </c>
      <c r="N133" s="69">
        <f t="shared" si="21"/>
        <v>1224339.3429999999</v>
      </c>
      <c r="O133" s="69">
        <f t="shared" si="22"/>
        <v>1270250</v>
      </c>
      <c r="P133" s="69">
        <f>'[2]Net concepts'!$F133*1000</f>
        <v>-228920</v>
      </c>
      <c r="Q133" s="69">
        <f t="shared" si="23"/>
        <v>995419.3429999999</v>
      </c>
      <c r="R133" s="61">
        <v>648.28</v>
      </c>
      <c r="S133" s="70">
        <f t="shared" si="24"/>
        <v>0.2844630820623723</v>
      </c>
      <c r="T133" s="61">
        <v>326.7</v>
      </c>
      <c r="U133" s="61">
        <v>595.5</v>
      </c>
      <c r="V133" s="73">
        <f t="shared" si="25"/>
        <v>0.5486146095717884</v>
      </c>
      <c r="W133" s="61">
        <f t="shared" si="26"/>
        <v>2231692.925486685</v>
      </c>
      <c r="X133" s="73">
        <f t="shared" si="30"/>
        <v>0.19115370369993903</v>
      </c>
      <c r="Y133" s="72">
        <f t="shared" si="27"/>
        <v>2231.692925486685</v>
      </c>
      <c r="Z133" s="9">
        <f t="shared" si="28"/>
        <v>1977</v>
      </c>
    </row>
    <row r="134" spans="1:26" ht="12.75">
      <c r="A134" s="59">
        <v>28216</v>
      </c>
      <c r="B134" s="61">
        <v>238685.88</v>
      </c>
      <c r="C134" s="61">
        <v>52708.802</v>
      </c>
      <c r="D134" s="61">
        <f t="shared" si="16"/>
        <v>291394.68200000003</v>
      </c>
      <c r="E134" s="9">
        <v>3696</v>
      </c>
      <c r="F134" s="61">
        <f t="shared" si="17"/>
        <v>285720</v>
      </c>
      <c r="G134" s="9">
        <v>8604</v>
      </c>
      <c r="H134" s="61">
        <f t="shared" si="18"/>
        <v>50140</v>
      </c>
      <c r="I134" s="61">
        <f t="shared" si="19"/>
        <v>335860</v>
      </c>
      <c r="J134" s="61">
        <f>1000*'[1]Totals from FF levels'!C134</f>
        <v>812670</v>
      </c>
      <c r="K134" s="61">
        <v>896.63</v>
      </c>
      <c r="L134" s="61">
        <f>1000*'[1]Totals from FF levels'!E134</f>
        <v>1224060</v>
      </c>
      <c r="M134" s="61">
        <f t="shared" si="20"/>
        <v>366924.68200000003</v>
      </c>
      <c r="N134" s="69">
        <f t="shared" si="21"/>
        <v>1263554.682</v>
      </c>
      <c r="O134" s="69">
        <f t="shared" si="22"/>
        <v>1308020</v>
      </c>
      <c r="P134" s="69">
        <f>'[2]Net concepts'!$F134*1000</f>
        <v>-227500</v>
      </c>
      <c r="Q134" s="69">
        <f t="shared" si="23"/>
        <v>1036054.682</v>
      </c>
      <c r="R134" s="61">
        <v>661.48</v>
      </c>
      <c r="S134" s="70">
        <f t="shared" si="24"/>
        <v>0.2903908214080758</v>
      </c>
      <c r="T134" s="61">
        <v>355.1</v>
      </c>
      <c r="U134" s="61">
        <v>635</v>
      </c>
      <c r="V134" s="73">
        <f t="shared" si="25"/>
        <v>0.5592125984251969</v>
      </c>
      <c r="W134" s="61">
        <f t="shared" si="26"/>
        <v>2259524.705913827</v>
      </c>
      <c r="X134" s="73">
        <f t="shared" si="30"/>
        <v>0.1889003170184921</v>
      </c>
      <c r="Y134" s="72">
        <f t="shared" si="27"/>
        <v>2259.524705913827</v>
      </c>
      <c r="Z134" s="9">
        <f t="shared" si="28"/>
        <v>1977</v>
      </c>
    </row>
    <row r="135" spans="1:26" ht="12.75">
      <c r="A135" s="59">
        <v>28307</v>
      </c>
      <c r="B135" s="61">
        <v>244699.32</v>
      </c>
      <c r="C135" s="61">
        <v>59509.792</v>
      </c>
      <c r="D135" s="61">
        <f t="shared" si="16"/>
        <v>304209.112</v>
      </c>
      <c r="E135" s="9">
        <v>6104</v>
      </c>
      <c r="F135" s="61">
        <f t="shared" si="17"/>
        <v>291824</v>
      </c>
      <c r="G135" s="9">
        <v>6536</v>
      </c>
      <c r="H135" s="61">
        <f t="shared" si="18"/>
        <v>56676</v>
      </c>
      <c r="I135" s="61">
        <f t="shared" si="19"/>
        <v>348500</v>
      </c>
      <c r="J135" s="61">
        <f>1000*'[1]Totals from FF levels'!C135</f>
        <v>833020</v>
      </c>
      <c r="K135" s="61">
        <v>849.81</v>
      </c>
      <c r="L135" s="61">
        <f>1000*'[1]Totals from FF levels'!E135</f>
        <v>1248170</v>
      </c>
      <c r="M135" s="61">
        <f t="shared" si="20"/>
        <v>370859.11199999996</v>
      </c>
      <c r="N135" s="69">
        <f t="shared" si="21"/>
        <v>1220669.112</v>
      </c>
      <c r="O135" s="69">
        <f t="shared" si="22"/>
        <v>1264960</v>
      </c>
      <c r="P135" s="69">
        <f>'[2]Net concepts'!$F135*1000</f>
        <v>-234930</v>
      </c>
      <c r="Q135" s="69">
        <f t="shared" si="23"/>
        <v>985739.112</v>
      </c>
      <c r="R135" s="61">
        <v>687.62</v>
      </c>
      <c r="S135" s="70">
        <f t="shared" si="24"/>
        <v>0.3038162499191673</v>
      </c>
      <c r="T135" s="61">
        <v>378.2</v>
      </c>
      <c r="U135" s="61">
        <v>670.7</v>
      </c>
      <c r="V135" s="73">
        <f t="shared" si="25"/>
        <v>0.5638884747278962</v>
      </c>
      <c r="W135" s="61">
        <f t="shared" si="26"/>
        <v>2164734.9905298785</v>
      </c>
      <c r="X135" s="73">
        <f t="shared" si="30"/>
        <v>0.2004632685421797</v>
      </c>
      <c r="Y135" s="72">
        <f t="shared" si="27"/>
        <v>2164.7349905298784</v>
      </c>
      <c r="Z135" s="9">
        <f t="shared" si="28"/>
        <v>1977</v>
      </c>
    </row>
    <row r="136" spans="1:26" ht="12.75">
      <c r="A136" s="59">
        <v>28399</v>
      </c>
      <c r="B136" s="61">
        <v>250096.33</v>
      </c>
      <c r="C136" s="61">
        <v>65962.45</v>
      </c>
      <c r="D136" s="61">
        <f t="shared" si="16"/>
        <v>316058.77999999997</v>
      </c>
      <c r="E136" s="9">
        <v>7675</v>
      </c>
      <c r="F136" s="61">
        <f t="shared" si="17"/>
        <v>299499</v>
      </c>
      <c r="G136" s="9">
        <v>6656</v>
      </c>
      <c r="H136" s="61">
        <f t="shared" si="18"/>
        <v>63332</v>
      </c>
      <c r="I136" s="61">
        <f t="shared" si="19"/>
        <v>362831</v>
      </c>
      <c r="J136" s="61">
        <f>1000*'[1]Totals from FF levels'!C136</f>
        <v>861070</v>
      </c>
      <c r="K136" s="61">
        <v>825.14</v>
      </c>
      <c r="L136" s="61">
        <f>1000*'[1]Totals from FF levels'!E136</f>
        <v>1288660</v>
      </c>
      <c r="M136" s="61">
        <f t="shared" si="20"/>
        <v>380817.78</v>
      </c>
      <c r="N136" s="69">
        <f t="shared" si="21"/>
        <v>1205957.78</v>
      </c>
      <c r="O136" s="69">
        <f t="shared" si="22"/>
        <v>1252730</v>
      </c>
      <c r="P136" s="69">
        <f>'[2]Net concepts'!$F136*1000</f>
        <v>-245019.99999999997</v>
      </c>
      <c r="Q136" s="69">
        <f t="shared" si="23"/>
        <v>960937.78</v>
      </c>
      <c r="R136" s="61">
        <v>706.44</v>
      </c>
      <c r="S136" s="70">
        <f t="shared" si="24"/>
        <v>0.31578035841354246</v>
      </c>
      <c r="T136" s="61">
        <v>385.4</v>
      </c>
      <c r="U136" s="61">
        <v>656.4</v>
      </c>
      <c r="V136" s="73">
        <f t="shared" si="25"/>
        <v>0.5871419865935406</v>
      </c>
      <c r="W136" s="61">
        <f t="shared" si="26"/>
        <v>2053945.7363570316</v>
      </c>
      <c r="X136" s="73">
        <f t="shared" si="30"/>
        <v>0.20738398486885667</v>
      </c>
      <c r="Y136" s="72">
        <f t="shared" si="27"/>
        <v>2053.945736357032</v>
      </c>
      <c r="Z136" s="9">
        <f t="shared" si="28"/>
        <v>1977</v>
      </c>
    </row>
    <row r="137" spans="1:26" ht="12.75">
      <c r="A137" s="59">
        <v>28491</v>
      </c>
      <c r="B137" s="61">
        <v>249977.03</v>
      </c>
      <c r="C137" s="61">
        <v>71207.362</v>
      </c>
      <c r="D137" s="61">
        <f aca="true" t="shared" si="31" ref="D137:D200">B137+C137</f>
        <v>321184.392</v>
      </c>
      <c r="E137" s="9">
        <v>4445</v>
      </c>
      <c r="F137" s="61">
        <f aca="true" t="shared" si="32" ref="F137:F200">E137+F136</f>
        <v>303944</v>
      </c>
      <c r="G137" s="9">
        <v>5300</v>
      </c>
      <c r="H137" s="61">
        <f aca="true" t="shared" si="33" ref="H137:H200">H136+G137</f>
        <v>68632</v>
      </c>
      <c r="I137" s="61">
        <f aca="true" t="shared" si="34" ref="I137:I200">H137+F137</f>
        <v>372576</v>
      </c>
      <c r="J137" s="61">
        <f>1000*'[1]Totals from FF levels'!C137</f>
        <v>895610</v>
      </c>
      <c r="K137" s="61">
        <v>782.29</v>
      </c>
      <c r="L137" s="61">
        <f>1000*'[1]Totals from FF levels'!E137</f>
        <v>1335340</v>
      </c>
      <c r="M137" s="61">
        <f aca="true" t="shared" si="35" ref="M137:M200">(L137-J137)+D137-I137</f>
        <v>388338.392</v>
      </c>
      <c r="N137" s="69">
        <f aca="true" t="shared" si="36" ref="N137:N200">1000*K137+M137</f>
        <v>1170628.392</v>
      </c>
      <c r="O137" s="69">
        <f aca="true" t="shared" si="37" ref="O137:O200">N137+I137-D137</f>
        <v>1222020</v>
      </c>
      <c r="P137" s="69">
        <f>'[2]Net concepts'!$F137*1000</f>
        <v>-263120</v>
      </c>
      <c r="Q137" s="69">
        <f aca="true" t="shared" si="38" ref="Q137:Q200">N137+P137</f>
        <v>907508.392</v>
      </c>
      <c r="R137" s="61">
        <v>730.22</v>
      </c>
      <c r="S137" s="70">
        <f aca="true" t="shared" si="39" ref="S137:S200">M137/N137</f>
        <v>0.3317349849481525</v>
      </c>
      <c r="T137" s="61">
        <v>396.2</v>
      </c>
      <c r="U137" s="61">
        <v>667.2</v>
      </c>
      <c r="V137" s="73">
        <f aca="true" t="shared" si="40" ref="V137:V200">T137/U137</f>
        <v>0.5938249400479616</v>
      </c>
      <c r="W137" s="61">
        <f aca="true" t="shared" si="41" ref="W137:W200">N137/V137</f>
        <v>1971335.8484159517</v>
      </c>
      <c r="X137" s="73">
        <f t="shared" si="30"/>
        <v>0.2135408911216635</v>
      </c>
      <c r="Y137" s="72">
        <f aca="true" t="shared" si="42" ref="Y137:Y200">W137/1000</f>
        <v>1971.3358484159517</v>
      </c>
      <c r="Z137" s="9">
        <f aca="true" t="shared" si="43" ref="Z137:Z200">YEAR(A137)</f>
        <v>1978</v>
      </c>
    </row>
    <row r="138" spans="1:26" ht="12.75">
      <c r="A138" s="59">
        <v>28581</v>
      </c>
      <c r="B138" s="61">
        <v>254152.61</v>
      </c>
      <c r="C138" s="61">
        <v>79281.477</v>
      </c>
      <c r="D138" s="61">
        <f t="shared" si="31"/>
        <v>333434.087</v>
      </c>
      <c r="E138" s="9">
        <v>6417</v>
      </c>
      <c r="F138" s="61">
        <f t="shared" si="32"/>
        <v>310361</v>
      </c>
      <c r="G138" s="9">
        <v>8544</v>
      </c>
      <c r="H138" s="61">
        <f t="shared" si="33"/>
        <v>77176</v>
      </c>
      <c r="I138" s="61">
        <f t="shared" si="34"/>
        <v>387537</v>
      </c>
      <c r="J138" s="61">
        <f>1000*'[1]Totals from FF levels'!C138</f>
        <v>923480</v>
      </c>
      <c r="K138" s="61">
        <v>838.29</v>
      </c>
      <c r="L138" s="61">
        <f>1000*'[1]Totals from FF levels'!E138</f>
        <v>1385070</v>
      </c>
      <c r="M138" s="61">
        <f t="shared" si="35"/>
        <v>407487.08700000006</v>
      </c>
      <c r="N138" s="69">
        <f t="shared" si="36"/>
        <v>1245777.087</v>
      </c>
      <c r="O138" s="69">
        <f t="shared" si="37"/>
        <v>1299880</v>
      </c>
      <c r="P138" s="69">
        <f>'[2]Net concepts'!$F138*1000</f>
        <v>-273060</v>
      </c>
      <c r="Q138" s="69">
        <f t="shared" si="38"/>
        <v>972717.087</v>
      </c>
      <c r="R138" s="61">
        <v>740.69</v>
      </c>
      <c r="S138" s="70">
        <f t="shared" si="39"/>
        <v>0.32709470358078596</v>
      </c>
      <c r="T138" s="61">
        <v>429.3</v>
      </c>
      <c r="U138" s="61">
        <v>709.7</v>
      </c>
      <c r="V138" s="73">
        <f t="shared" si="40"/>
        <v>0.6049034803438073</v>
      </c>
      <c r="W138" s="61">
        <f t="shared" si="41"/>
        <v>2059464.240959469</v>
      </c>
      <c r="X138" s="73">
        <f t="shared" si="30"/>
        <v>0.2040113055956374</v>
      </c>
      <c r="Y138" s="72">
        <f t="shared" si="42"/>
        <v>2059.464240959469</v>
      </c>
      <c r="Z138" s="9">
        <f t="shared" si="43"/>
        <v>1978</v>
      </c>
    </row>
    <row r="139" spans="1:26" ht="12.75">
      <c r="A139" s="59">
        <v>28672</v>
      </c>
      <c r="B139" s="61">
        <v>254565</v>
      </c>
      <c r="C139" s="61">
        <v>85262.982</v>
      </c>
      <c r="D139" s="61">
        <f t="shared" si="31"/>
        <v>339827.982</v>
      </c>
      <c r="E139" s="9">
        <v>5169</v>
      </c>
      <c r="F139" s="61">
        <f t="shared" si="32"/>
        <v>315530</v>
      </c>
      <c r="G139" s="9">
        <v>8716</v>
      </c>
      <c r="H139" s="61">
        <f t="shared" si="33"/>
        <v>85892</v>
      </c>
      <c r="I139" s="61">
        <f t="shared" si="34"/>
        <v>401422</v>
      </c>
      <c r="J139" s="61">
        <f>1000*'[1]Totals from FF levels'!C139</f>
        <v>948100</v>
      </c>
      <c r="K139" s="61">
        <v>900.32</v>
      </c>
      <c r="L139" s="61">
        <f>1000*'[1]Totals from FF levels'!E139</f>
        <v>1423620</v>
      </c>
      <c r="M139" s="61">
        <f t="shared" si="35"/>
        <v>413925.9820000001</v>
      </c>
      <c r="N139" s="69">
        <f t="shared" si="36"/>
        <v>1314245.982</v>
      </c>
      <c r="O139" s="69">
        <f t="shared" si="37"/>
        <v>1375840</v>
      </c>
      <c r="P139" s="69">
        <f>'[2]Net concepts'!$F139*1000</f>
        <v>-279480</v>
      </c>
      <c r="Q139" s="69">
        <f t="shared" si="38"/>
        <v>1034765.9820000001</v>
      </c>
      <c r="R139" s="61">
        <v>761.62</v>
      </c>
      <c r="S139" s="70">
        <f t="shared" si="39"/>
        <v>0.314953203334199</v>
      </c>
      <c r="T139" s="61">
        <v>448.8</v>
      </c>
      <c r="U139" s="61">
        <v>728.8</v>
      </c>
      <c r="V139" s="73">
        <f t="shared" si="40"/>
        <v>0.6158068057080133</v>
      </c>
      <c r="W139" s="61">
        <f t="shared" si="41"/>
        <v>2134185.5429625665</v>
      </c>
      <c r="X139" s="73">
        <f t="shared" si="30"/>
        <v>0.19369661652882267</v>
      </c>
      <c r="Y139" s="72">
        <f t="shared" si="42"/>
        <v>2134.1855429625666</v>
      </c>
      <c r="Z139" s="9">
        <f t="shared" si="43"/>
        <v>1978</v>
      </c>
    </row>
    <row r="140" spans="1:26" ht="12.75">
      <c r="A140" s="59">
        <v>28764</v>
      </c>
      <c r="B140" s="61">
        <v>258611.84</v>
      </c>
      <c r="C140" s="61">
        <v>94400.843</v>
      </c>
      <c r="D140" s="61">
        <f t="shared" si="31"/>
        <v>353012.68299999996</v>
      </c>
      <c r="E140" s="9">
        <v>5085</v>
      </c>
      <c r="F140" s="61">
        <f t="shared" si="32"/>
        <v>320615</v>
      </c>
      <c r="G140" s="9">
        <v>8096</v>
      </c>
      <c r="H140" s="61">
        <f t="shared" si="33"/>
        <v>93988</v>
      </c>
      <c r="I140" s="61">
        <f t="shared" si="34"/>
        <v>414603</v>
      </c>
      <c r="J140" s="61">
        <f>1000*'[1]Totals from FF levels'!C140</f>
        <v>985460</v>
      </c>
      <c r="K140" s="61">
        <v>864.09</v>
      </c>
      <c r="L140" s="61">
        <f>1000*'[1]Totals from FF levels'!E140</f>
        <v>1467730</v>
      </c>
      <c r="M140" s="61">
        <f t="shared" si="35"/>
        <v>420679.68299999996</v>
      </c>
      <c r="N140" s="69">
        <f t="shared" si="36"/>
        <v>1284769.683</v>
      </c>
      <c r="O140" s="69">
        <f t="shared" si="37"/>
        <v>1346360</v>
      </c>
      <c r="P140" s="69">
        <f>'[2]Net concepts'!$F140*1000</f>
        <v>-292380</v>
      </c>
      <c r="Q140" s="69">
        <f t="shared" si="38"/>
        <v>992389.683</v>
      </c>
      <c r="R140" s="61">
        <v>784.31</v>
      </c>
      <c r="S140" s="70">
        <f t="shared" si="39"/>
        <v>0.32743587318910916</v>
      </c>
      <c r="T140" s="61">
        <v>469.7</v>
      </c>
      <c r="U140" s="61">
        <v>746.3</v>
      </c>
      <c r="V140" s="73">
        <f t="shared" si="40"/>
        <v>0.6293715663942114</v>
      </c>
      <c r="W140" s="61">
        <f t="shared" si="41"/>
        <v>2041353.2348794974</v>
      </c>
      <c r="X140" s="73">
        <f t="shared" si="30"/>
        <v>0.2012904284884188</v>
      </c>
      <c r="Y140" s="72">
        <f t="shared" si="42"/>
        <v>2041.3532348794974</v>
      </c>
      <c r="Z140" s="9">
        <f t="shared" si="43"/>
        <v>1978</v>
      </c>
    </row>
    <row r="141" spans="1:26" ht="12.75">
      <c r="A141" s="59">
        <v>28856</v>
      </c>
      <c r="B141" s="61">
        <v>256742.2</v>
      </c>
      <c r="C141" s="61">
        <v>101463.68</v>
      </c>
      <c r="D141" s="61">
        <f t="shared" si="31"/>
        <v>358205.88</v>
      </c>
      <c r="E141" s="9">
        <v>4368</v>
      </c>
      <c r="F141" s="61">
        <f t="shared" si="32"/>
        <v>324983</v>
      </c>
      <c r="G141" s="9">
        <v>9300</v>
      </c>
      <c r="H141" s="61">
        <f t="shared" si="33"/>
        <v>103288</v>
      </c>
      <c r="I141" s="61">
        <f t="shared" si="34"/>
        <v>428271</v>
      </c>
      <c r="J141" s="61">
        <f>1000*'[1]Totals from FF levels'!C141</f>
        <v>1029500</v>
      </c>
      <c r="K141" s="61">
        <v>916.68</v>
      </c>
      <c r="L141" s="61">
        <f>1000*'[1]Totals from FF levels'!E141</f>
        <v>1532280</v>
      </c>
      <c r="M141" s="61">
        <f t="shared" si="35"/>
        <v>432714.88</v>
      </c>
      <c r="N141" s="69">
        <f t="shared" si="36"/>
        <v>1349394.88</v>
      </c>
      <c r="O141" s="69">
        <f t="shared" si="37"/>
        <v>1419460</v>
      </c>
      <c r="P141" s="69">
        <f>'[2]Net concepts'!$F141*1000</f>
        <v>-320380</v>
      </c>
      <c r="Q141" s="69">
        <f t="shared" si="38"/>
        <v>1029014.8799999999</v>
      </c>
      <c r="R141" s="61">
        <v>808.11</v>
      </c>
      <c r="S141" s="70">
        <f t="shared" si="39"/>
        <v>0.32067327838089915</v>
      </c>
      <c r="T141" s="61">
        <v>478.5</v>
      </c>
      <c r="U141" s="61">
        <v>746</v>
      </c>
      <c r="V141" s="73">
        <f t="shared" si="40"/>
        <v>0.6414209115281502</v>
      </c>
      <c r="W141" s="61">
        <f t="shared" si="41"/>
        <v>2103758.7888819226</v>
      </c>
      <c r="X141" s="73">
        <f t="shared" si="30"/>
        <v>0.19026469108879385</v>
      </c>
      <c r="Y141" s="72">
        <f t="shared" si="42"/>
        <v>2103.7587888819226</v>
      </c>
      <c r="Z141" s="9">
        <f t="shared" si="43"/>
        <v>1979</v>
      </c>
    </row>
    <row r="142" spans="1:26" ht="12.75">
      <c r="A142" s="59">
        <v>28946</v>
      </c>
      <c r="B142" s="61">
        <v>258635.69</v>
      </c>
      <c r="C142" s="61">
        <v>112247.78</v>
      </c>
      <c r="D142" s="61">
        <f t="shared" si="31"/>
        <v>370883.47</v>
      </c>
      <c r="E142" s="9">
        <v>5292</v>
      </c>
      <c r="F142" s="61">
        <f t="shared" si="32"/>
        <v>330275</v>
      </c>
      <c r="G142" s="9">
        <v>9260</v>
      </c>
      <c r="H142" s="61">
        <f t="shared" si="33"/>
        <v>112548</v>
      </c>
      <c r="I142" s="61">
        <f t="shared" si="34"/>
        <v>442823</v>
      </c>
      <c r="J142" s="61">
        <f>1000*'[1]Totals from FF levels'!C142</f>
        <v>1073610</v>
      </c>
      <c r="K142" s="61">
        <v>919.83</v>
      </c>
      <c r="L142" s="61">
        <f>1000*'[1]Totals from FF levels'!E142</f>
        <v>1599380</v>
      </c>
      <c r="M142" s="61">
        <f t="shared" si="35"/>
        <v>453830.47</v>
      </c>
      <c r="N142" s="69">
        <f t="shared" si="36"/>
        <v>1373660.47</v>
      </c>
      <c r="O142" s="69">
        <f t="shared" si="37"/>
        <v>1445600</v>
      </c>
      <c r="P142" s="69">
        <f>'[2]Net concepts'!$F142*1000</f>
        <v>-328419.99999999994</v>
      </c>
      <c r="Q142" s="69">
        <f t="shared" si="38"/>
        <v>1045240.47</v>
      </c>
      <c r="R142" s="61">
        <v>826.47</v>
      </c>
      <c r="S142" s="70">
        <f t="shared" si="39"/>
        <v>0.3303803814053119</v>
      </c>
      <c r="T142" s="61">
        <v>490.9</v>
      </c>
      <c r="U142" s="61">
        <v>745.7</v>
      </c>
      <c r="V142" s="73">
        <f t="shared" si="40"/>
        <v>0.6583076304143757</v>
      </c>
      <c r="W142" s="61">
        <f t="shared" si="41"/>
        <v>2086654.3338337748</v>
      </c>
      <c r="X142" s="73">
        <f t="shared" si="30"/>
        <v>0.18828210875137144</v>
      </c>
      <c r="Y142" s="72">
        <f t="shared" si="42"/>
        <v>2086.6543338337747</v>
      </c>
      <c r="Z142" s="9">
        <f t="shared" si="43"/>
        <v>1979</v>
      </c>
    </row>
    <row r="143" spans="1:26" ht="12.75">
      <c r="A143" s="59">
        <v>29037</v>
      </c>
      <c r="B143" s="61">
        <v>264775.16</v>
      </c>
      <c r="C143" s="61">
        <v>124216.57</v>
      </c>
      <c r="D143" s="61">
        <f t="shared" si="31"/>
        <v>388991.73</v>
      </c>
      <c r="E143" s="9">
        <v>3866</v>
      </c>
      <c r="F143" s="61">
        <f t="shared" si="32"/>
        <v>334141</v>
      </c>
      <c r="G143" s="9">
        <v>10576</v>
      </c>
      <c r="H143" s="61">
        <f t="shared" si="33"/>
        <v>123124</v>
      </c>
      <c r="I143" s="61">
        <f t="shared" si="34"/>
        <v>457265</v>
      </c>
      <c r="J143" s="61">
        <f>1000*'[1]Totals from FF levels'!C143</f>
        <v>1105990</v>
      </c>
      <c r="K143" s="61">
        <v>990.46</v>
      </c>
      <c r="L143" s="61">
        <f>1000*'[1]Totals from FF levels'!E143</f>
        <v>1648260</v>
      </c>
      <c r="M143" s="61">
        <f t="shared" si="35"/>
        <v>473996.73</v>
      </c>
      <c r="N143" s="69">
        <f t="shared" si="36"/>
        <v>1464456.73</v>
      </c>
      <c r="O143" s="69">
        <f t="shared" si="37"/>
        <v>1532730</v>
      </c>
      <c r="P143" s="69">
        <f>'[2]Net concepts'!$F143*1000</f>
        <v>-339210.00000000006</v>
      </c>
      <c r="Q143" s="69">
        <f t="shared" si="38"/>
        <v>1125246.73</v>
      </c>
      <c r="R143" s="61">
        <v>845.42</v>
      </c>
      <c r="S143" s="70">
        <f t="shared" si="39"/>
        <v>0.32366728240581066</v>
      </c>
      <c r="T143" s="61">
        <v>495.9</v>
      </c>
      <c r="U143" s="61">
        <v>732.1</v>
      </c>
      <c r="V143" s="73">
        <f t="shared" si="40"/>
        <v>0.6773664799890725</v>
      </c>
      <c r="W143" s="61">
        <f t="shared" si="41"/>
        <v>2161985.827854406</v>
      </c>
      <c r="X143" s="73">
        <f t="shared" si="30"/>
        <v>0.18080094452500484</v>
      </c>
      <c r="Y143" s="72">
        <f t="shared" si="42"/>
        <v>2161.985827854406</v>
      </c>
      <c r="Z143" s="9">
        <f t="shared" si="43"/>
        <v>1979</v>
      </c>
    </row>
    <row r="144" spans="1:26" ht="12.75">
      <c r="A144" s="59">
        <v>29129</v>
      </c>
      <c r="B144" s="61">
        <v>255274.7</v>
      </c>
      <c r="C144" s="61">
        <v>126970.53</v>
      </c>
      <c r="D144" s="61">
        <f t="shared" si="31"/>
        <v>382245.23</v>
      </c>
      <c r="E144" s="9">
        <v>3782</v>
      </c>
      <c r="F144" s="61">
        <f t="shared" si="32"/>
        <v>337923</v>
      </c>
      <c r="G144" s="9">
        <v>10812</v>
      </c>
      <c r="H144" s="61">
        <f t="shared" si="33"/>
        <v>133936</v>
      </c>
      <c r="I144" s="61">
        <f t="shared" si="34"/>
        <v>471859</v>
      </c>
      <c r="J144" s="61">
        <f>1000*'[1]Totals from FF levels'!C144</f>
        <v>1169210</v>
      </c>
      <c r="K144" s="61">
        <v>1027.58</v>
      </c>
      <c r="L144" s="61">
        <f>1000*'[1]Totals from FF levels'!E144</f>
        <v>1724140</v>
      </c>
      <c r="M144" s="61">
        <f t="shared" si="35"/>
        <v>465316.23</v>
      </c>
      <c r="N144" s="69">
        <f t="shared" si="36"/>
        <v>1492896.23</v>
      </c>
      <c r="O144" s="69">
        <f t="shared" si="37"/>
        <v>1582510</v>
      </c>
      <c r="P144" s="69">
        <f>'[2]Net concepts'!$F144*1000</f>
        <v>-356409.99999999994</v>
      </c>
      <c r="Q144" s="69">
        <f t="shared" si="38"/>
        <v>1136486.23</v>
      </c>
      <c r="R144" s="61">
        <v>868.15</v>
      </c>
      <c r="S144" s="70">
        <f t="shared" si="39"/>
        <v>0.3116869214680782</v>
      </c>
      <c r="T144" s="61">
        <v>497.3</v>
      </c>
      <c r="U144" s="61">
        <v>717.8</v>
      </c>
      <c r="V144" s="73">
        <f t="shared" si="40"/>
        <v>0.6928113680691</v>
      </c>
      <c r="W144" s="61">
        <f t="shared" si="41"/>
        <v>2154837.9527327567</v>
      </c>
      <c r="X144" s="73">
        <f t="shared" si="30"/>
        <v>0.1709929296291411</v>
      </c>
      <c r="Y144" s="72">
        <f t="shared" si="42"/>
        <v>2154.8379527327565</v>
      </c>
      <c r="Z144" s="9">
        <f t="shared" si="43"/>
        <v>1979</v>
      </c>
    </row>
    <row r="145" spans="1:26" ht="12.75">
      <c r="A145" s="59">
        <v>29221</v>
      </c>
      <c r="B145" s="61">
        <v>253835.19</v>
      </c>
      <c r="C145" s="61">
        <v>135433.12</v>
      </c>
      <c r="D145" s="61">
        <f t="shared" si="31"/>
        <v>389268.31</v>
      </c>
      <c r="E145" s="9">
        <v>5945</v>
      </c>
      <c r="F145" s="61">
        <f t="shared" si="32"/>
        <v>343868</v>
      </c>
      <c r="G145" s="9">
        <v>8476</v>
      </c>
      <c r="H145" s="61">
        <f t="shared" si="33"/>
        <v>142412</v>
      </c>
      <c r="I145" s="61">
        <f t="shared" si="34"/>
        <v>486280</v>
      </c>
      <c r="J145" s="61">
        <f>1000*'[1]Totals from FF levels'!C145</f>
        <v>1207020</v>
      </c>
      <c r="K145" s="61">
        <v>935.4</v>
      </c>
      <c r="L145" s="61">
        <f>1000*'[1]Totals from FF levels'!E145</f>
        <v>1789350</v>
      </c>
      <c r="M145" s="61">
        <f t="shared" si="35"/>
        <v>485318.31000000006</v>
      </c>
      <c r="N145" s="69">
        <f t="shared" si="36"/>
        <v>1420718.31</v>
      </c>
      <c r="O145" s="69">
        <f t="shared" si="37"/>
        <v>1517730</v>
      </c>
      <c r="P145" s="69">
        <f>'[2]Net concepts'!$F145*1000</f>
        <v>-404560.00000000006</v>
      </c>
      <c r="Q145" s="69">
        <f t="shared" si="38"/>
        <v>1016158.31</v>
      </c>
      <c r="R145" s="61">
        <v>874.12</v>
      </c>
      <c r="S145" s="70">
        <f t="shared" si="39"/>
        <v>0.3416006583317702</v>
      </c>
      <c r="T145" s="61">
        <v>504.3</v>
      </c>
      <c r="U145" s="61">
        <v>711.7</v>
      </c>
      <c r="V145" s="73">
        <f t="shared" si="40"/>
        <v>0.7085850779822959</v>
      </c>
      <c r="W145" s="61">
        <f t="shared" si="41"/>
        <v>2005007.3789946462</v>
      </c>
      <c r="X145" s="73">
        <f t="shared" si="30"/>
        <v>0.17866679707957026</v>
      </c>
      <c r="Y145" s="72">
        <f t="shared" si="42"/>
        <v>2005.0073789946462</v>
      </c>
      <c r="Z145" s="9">
        <f t="shared" si="43"/>
        <v>1980</v>
      </c>
    </row>
    <row r="146" spans="1:26" ht="12.75">
      <c r="A146" s="59">
        <v>29312</v>
      </c>
      <c r="B146" s="61">
        <v>251336.54</v>
      </c>
      <c r="C146" s="61">
        <v>138900.46</v>
      </c>
      <c r="D146" s="61">
        <f t="shared" si="31"/>
        <v>390237</v>
      </c>
      <c r="E146" s="9">
        <v>11170</v>
      </c>
      <c r="F146" s="61">
        <f t="shared" si="32"/>
        <v>355038</v>
      </c>
      <c r="G146" s="9">
        <v>11508</v>
      </c>
      <c r="H146" s="61">
        <f t="shared" si="33"/>
        <v>153920</v>
      </c>
      <c r="I146" s="61">
        <f t="shared" si="34"/>
        <v>508958</v>
      </c>
      <c r="J146" s="61">
        <f>1000*'[1]Totals from FF levels'!C146</f>
        <v>1231370</v>
      </c>
      <c r="K146" s="61">
        <v>1051.85</v>
      </c>
      <c r="L146" s="61">
        <f>1000*'[1]Totals from FF levels'!E146</f>
        <v>1861030</v>
      </c>
      <c r="M146" s="61">
        <f t="shared" si="35"/>
        <v>510939</v>
      </c>
      <c r="N146" s="69">
        <f t="shared" si="36"/>
        <v>1562789</v>
      </c>
      <c r="O146" s="69">
        <f t="shared" si="37"/>
        <v>1681510</v>
      </c>
      <c r="P146" s="69">
        <f>'[2]Net concepts'!$F146*1000</f>
        <v>-420090</v>
      </c>
      <c r="Q146" s="69">
        <f t="shared" si="38"/>
        <v>1142699</v>
      </c>
      <c r="R146" s="61">
        <v>885.17</v>
      </c>
      <c r="S146" s="70">
        <f t="shared" si="39"/>
        <v>0.32694048908713846</v>
      </c>
      <c r="T146" s="61">
        <v>468.2</v>
      </c>
      <c r="U146" s="61">
        <v>647.4</v>
      </c>
      <c r="V146" s="73">
        <f t="shared" si="40"/>
        <v>0.7232004942848317</v>
      </c>
      <c r="W146" s="61">
        <f t="shared" si="41"/>
        <v>2160934.6403246475</v>
      </c>
      <c r="X146" s="73">
        <f t="shared" si="30"/>
        <v>0.16082563928975696</v>
      </c>
      <c r="Y146" s="72">
        <f t="shared" si="42"/>
        <v>2160.9346403246477</v>
      </c>
      <c r="Z146" s="9">
        <f t="shared" si="43"/>
        <v>1980</v>
      </c>
    </row>
    <row r="147" spans="1:26" ht="12.75">
      <c r="A147" s="59">
        <v>29403</v>
      </c>
      <c r="B147" s="61">
        <v>276173.2</v>
      </c>
      <c r="C147" s="61">
        <v>155208.43</v>
      </c>
      <c r="D147" s="61">
        <f t="shared" si="31"/>
        <v>431381.63</v>
      </c>
      <c r="E147" s="9">
        <v>7344</v>
      </c>
      <c r="F147" s="61">
        <f t="shared" si="32"/>
        <v>362382</v>
      </c>
      <c r="G147" s="9">
        <v>10876</v>
      </c>
      <c r="H147" s="61">
        <f t="shared" si="33"/>
        <v>164796</v>
      </c>
      <c r="I147" s="61">
        <f t="shared" si="34"/>
        <v>527178</v>
      </c>
      <c r="J147" s="61">
        <f>1000*'[1]Totals from FF levels'!C147</f>
        <v>1245830</v>
      </c>
      <c r="K147" s="61">
        <v>1186.38</v>
      </c>
      <c r="L147" s="61">
        <f>1000*'[1]Totals from FF levels'!E147</f>
        <v>1886010</v>
      </c>
      <c r="M147" s="61">
        <f t="shared" si="35"/>
        <v>544383.6299999999</v>
      </c>
      <c r="N147" s="69">
        <f t="shared" si="36"/>
        <v>1730763.63</v>
      </c>
      <c r="O147" s="69">
        <f t="shared" si="37"/>
        <v>1826560</v>
      </c>
      <c r="P147" s="69">
        <f>'[2]Net concepts'!$F147*1000</f>
        <v>-419460</v>
      </c>
      <c r="Q147" s="69">
        <f t="shared" si="38"/>
        <v>1311303.63</v>
      </c>
      <c r="R147" s="61">
        <v>911.65</v>
      </c>
      <c r="S147" s="70">
        <f t="shared" si="39"/>
        <v>0.31453378183131797</v>
      </c>
      <c r="T147" s="61">
        <v>441.7</v>
      </c>
      <c r="U147" s="61">
        <v>599.8</v>
      </c>
      <c r="V147" s="73">
        <f t="shared" si="40"/>
        <v>0.7364121373791264</v>
      </c>
      <c r="W147" s="61">
        <f t="shared" si="41"/>
        <v>2350264.9428888382</v>
      </c>
      <c r="X147" s="73">
        <f t="shared" si="30"/>
        <v>0.15956725413741218</v>
      </c>
      <c r="Y147" s="72">
        <f t="shared" si="42"/>
        <v>2350.264942888838</v>
      </c>
      <c r="Z147" s="9">
        <f t="shared" si="43"/>
        <v>1980</v>
      </c>
    </row>
    <row r="148" spans="1:26" ht="12.75">
      <c r="A148" s="59">
        <v>29495</v>
      </c>
      <c r="B148" s="61">
        <v>263945.41</v>
      </c>
      <c r="C148" s="61">
        <v>160184.57</v>
      </c>
      <c r="D148" s="61">
        <f t="shared" si="31"/>
        <v>424129.98</v>
      </c>
      <c r="E148" s="9">
        <v>3196</v>
      </c>
      <c r="F148" s="61">
        <f t="shared" si="32"/>
        <v>365578</v>
      </c>
      <c r="G148" s="9">
        <v>12596</v>
      </c>
      <c r="H148" s="61">
        <f t="shared" si="33"/>
        <v>177392</v>
      </c>
      <c r="I148" s="61">
        <f t="shared" si="34"/>
        <v>542970</v>
      </c>
      <c r="J148" s="61">
        <f>1000*'[1]Totals from FF levels'!C148</f>
        <v>1327900</v>
      </c>
      <c r="K148" s="61">
        <v>1346.33</v>
      </c>
      <c r="L148" s="61">
        <f>1000*'[1]Totals from FF levels'!E148</f>
        <v>1958850</v>
      </c>
      <c r="M148" s="61">
        <f t="shared" si="35"/>
        <v>512109.98</v>
      </c>
      <c r="N148" s="69">
        <f t="shared" si="36"/>
        <v>1858439.98</v>
      </c>
      <c r="O148" s="69">
        <f t="shared" si="37"/>
        <v>1977280</v>
      </c>
      <c r="P148" s="69">
        <f>'[2]Net concepts'!$F148*1000</f>
        <v>-414180</v>
      </c>
      <c r="Q148" s="69">
        <f t="shared" si="38"/>
        <v>1444259.98</v>
      </c>
      <c r="R148" s="61">
        <v>927.39</v>
      </c>
      <c r="S148" s="70">
        <f t="shared" si="39"/>
        <v>0.27555906325261037</v>
      </c>
      <c r="T148" s="61">
        <v>497.2</v>
      </c>
      <c r="U148" s="61">
        <v>662.2</v>
      </c>
      <c r="V148" s="73">
        <f t="shared" si="40"/>
        <v>0.7508305647840531</v>
      </c>
      <c r="W148" s="61">
        <f t="shared" si="41"/>
        <v>2475178.9114159294</v>
      </c>
      <c r="X148" s="73">
        <f t="shared" si="30"/>
        <v>0.14202525389063142</v>
      </c>
      <c r="Y148" s="72">
        <f t="shared" si="42"/>
        <v>2475.1789114159296</v>
      </c>
      <c r="Z148" s="9">
        <f t="shared" si="43"/>
        <v>1980</v>
      </c>
    </row>
    <row r="149" spans="1:26" ht="12.75">
      <c r="A149" s="59">
        <v>29587</v>
      </c>
      <c r="B149" s="61">
        <v>261528.27</v>
      </c>
      <c r="C149" s="61">
        <v>167038.99</v>
      </c>
      <c r="D149" s="61">
        <f t="shared" si="31"/>
        <v>428567.26</v>
      </c>
      <c r="E149" s="9">
        <v>6038</v>
      </c>
      <c r="F149" s="61">
        <f t="shared" si="32"/>
        <v>371616</v>
      </c>
      <c r="G149" s="9">
        <v>12132</v>
      </c>
      <c r="H149" s="61">
        <f t="shared" si="33"/>
        <v>189524</v>
      </c>
      <c r="I149" s="61">
        <f t="shared" si="34"/>
        <v>561140</v>
      </c>
      <c r="J149" s="61">
        <f>1000*'[1]Totals from FF levels'!C149</f>
        <v>1372530</v>
      </c>
      <c r="K149" s="61">
        <v>1350.79</v>
      </c>
      <c r="L149" s="61">
        <f>1000*'[1]Totals from FF levels'!E149</f>
        <v>2011200</v>
      </c>
      <c r="M149" s="61">
        <f t="shared" si="35"/>
        <v>506097.26</v>
      </c>
      <c r="N149" s="69">
        <f t="shared" si="36"/>
        <v>1856887.26</v>
      </c>
      <c r="O149" s="69">
        <f t="shared" si="37"/>
        <v>1989459.9999999998</v>
      </c>
      <c r="P149" s="69">
        <f>'[2]Net concepts'!$F149*1000</f>
        <v>-449550.00000000006</v>
      </c>
      <c r="Q149" s="69">
        <f t="shared" si="38"/>
        <v>1407337.26</v>
      </c>
      <c r="R149" s="61">
        <v>966.44</v>
      </c>
      <c r="S149" s="70">
        <f t="shared" si="39"/>
        <v>0.2725514202730865</v>
      </c>
      <c r="T149" s="61">
        <v>562.4</v>
      </c>
      <c r="U149" s="61">
        <v>726.3</v>
      </c>
      <c r="V149" s="73">
        <f t="shared" si="40"/>
        <v>0.7743356739639268</v>
      </c>
      <c r="W149" s="61">
        <f t="shared" si="41"/>
        <v>2398039.148182788</v>
      </c>
      <c r="X149" s="73">
        <f t="shared" si="30"/>
        <v>0.1408422986326052</v>
      </c>
      <c r="Y149" s="72">
        <f t="shared" si="42"/>
        <v>2398.039148182788</v>
      </c>
      <c r="Z149" s="9">
        <f t="shared" si="43"/>
        <v>1981</v>
      </c>
    </row>
    <row r="150" spans="1:26" ht="12.75">
      <c r="A150" s="59">
        <v>29677</v>
      </c>
      <c r="B150" s="61">
        <v>262214.7</v>
      </c>
      <c r="C150" s="61">
        <v>176535.89</v>
      </c>
      <c r="D150" s="61">
        <f t="shared" si="31"/>
        <v>438750.59</v>
      </c>
      <c r="E150" s="9">
        <v>7632</v>
      </c>
      <c r="F150" s="61">
        <f t="shared" si="32"/>
        <v>379248</v>
      </c>
      <c r="G150" s="9">
        <v>15876</v>
      </c>
      <c r="H150" s="61">
        <f t="shared" si="33"/>
        <v>205400</v>
      </c>
      <c r="I150" s="61">
        <f t="shared" si="34"/>
        <v>584648</v>
      </c>
      <c r="J150" s="61">
        <f>1000*'[1]Totals from FF levels'!C150</f>
        <v>1493290</v>
      </c>
      <c r="K150" s="61">
        <v>1315.63</v>
      </c>
      <c r="L150" s="61">
        <f>1000*'[1]Totals from FF levels'!E150</f>
        <v>2155180</v>
      </c>
      <c r="M150" s="61">
        <f t="shared" si="35"/>
        <v>515992.5900000001</v>
      </c>
      <c r="N150" s="69">
        <f t="shared" si="36"/>
        <v>1831622.59</v>
      </c>
      <c r="O150" s="69">
        <f t="shared" si="37"/>
        <v>1977519.9999999998</v>
      </c>
      <c r="P150" s="69">
        <f>'[2]Net concepts'!$F150*1000</f>
        <v>-441400.00000000006</v>
      </c>
      <c r="Q150" s="69">
        <f t="shared" si="38"/>
        <v>1390222.59</v>
      </c>
      <c r="R150" s="61">
        <v>1002.86</v>
      </c>
      <c r="S150" s="70">
        <f t="shared" si="39"/>
        <v>0.2817133796105889</v>
      </c>
      <c r="T150" s="61">
        <v>549.4</v>
      </c>
      <c r="U150" s="61">
        <v>693.4</v>
      </c>
      <c r="V150" s="73">
        <f t="shared" si="40"/>
        <v>0.792327660801846</v>
      </c>
      <c r="W150" s="61">
        <f t="shared" si="41"/>
        <v>2311698.4053622135</v>
      </c>
      <c r="X150" s="73">
        <f t="shared" si="30"/>
        <v>0.14315978708255614</v>
      </c>
      <c r="Y150" s="72">
        <f t="shared" si="42"/>
        <v>2311.6984053622136</v>
      </c>
      <c r="Z150" s="9">
        <f t="shared" si="43"/>
        <v>1981</v>
      </c>
    </row>
    <row r="151" spans="1:26" ht="12.75">
      <c r="A151" s="59">
        <v>29768</v>
      </c>
      <c r="B151" s="61">
        <v>262370.43</v>
      </c>
      <c r="C151" s="61">
        <v>185089</v>
      </c>
      <c r="D151" s="61">
        <f t="shared" si="31"/>
        <v>447459.43</v>
      </c>
      <c r="E151" s="9">
        <v>4472</v>
      </c>
      <c r="F151" s="61">
        <f t="shared" si="32"/>
        <v>383720</v>
      </c>
      <c r="G151" s="9">
        <v>12540</v>
      </c>
      <c r="H151" s="61">
        <f t="shared" si="33"/>
        <v>217940</v>
      </c>
      <c r="I151" s="61">
        <f t="shared" si="34"/>
        <v>601660</v>
      </c>
      <c r="J151" s="61">
        <f>1000*'[1]Totals from FF levels'!C151</f>
        <v>1518610</v>
      </c>
      <c r="K151" s="61">
        <v>1135.96</v>
      </c>
      <c r="L151" s="61">
        <f>1000*'[1]Totals from FF levels'!E151</f>
        <v>2194040</v>
      </c>
      <c r="M151" s="61">
        <f t="shared" si="35"/>
        <v>521229.42999999993</v>
      </c>
      <c r="N151" s="69">
        <f t="shared" si="36"/>
        <v>1657189.43</v>
      </c>
      <c r="O151" s="69">
        <f t="shared" si="37"/>
        <v>1811389.9999999998</v>
      </c>
      <c r="P151" s="69">
        <f>'[2]Net concepts'!$F151*1000</f>
        <v>-468900.0000000001</v>
      </c>
      <c r="Q151" s="69">
        <f t="shared" si="38"/>
        <v>1188289.4299999997</v>
      </c>
      <c r="R151" s="61">
        <v>1028.62</v>
      </c>
      <c r="S151" s="70">
        <f t="shared" si="39"/>
        <v>0.3145261613212196</v>
      </c>
      <c r="T151" s="61">
        <v>590.7</v>
      </c>
      <c r="U151" s="61">
        <v>733.9</v>
      </c>
      <c r="V151" s="73">
        <f t="shared" si="40"/>
        <v>0.8048780487804879</v>
      </c>
      <c r="W151" s="61">
        <f t="shared" si="41"/>
        <v>2058932.322121212</v>
      </c>
      <c r="X151" s="73">
        <f t="shared" si="30"/>
        <v>0.15832253407505742</v>
      </c>
      <c r="Y151" s="72">
        <f t="shared" si="42"/>
        <v>2058.932322121212</v>
      </c>
      <c r="Z151" s="9">
        <f t="shared" si="43"/>
        <v>1981</v>
      </c>
    </row>
    <row r="152" spans="1:26" ht="12.75">
      <c r="A152" s="59">
        <v>29860</v>
      </c>
      <c r="B152" s="61">
        <v>264779.6</v>
      </c>
      <c r="C152" s="61">
        <v>188638.84</v>
      </c>
      <c r="D152" s="61">
        <f t="shared" si="31"/>
        <v>453418.43999999994</v>
      </c>
      <c r="E152" s="9">
        <v>6619</v>
      </c>
      <c r="F152" s="61">
        <f t="shared" si="32"/>
        <v>390339</v>
      </c>
      <c r="G152" s="9">
        <v>13176</v>
      </c>
      <c r="H152" s="61">
        <f t="shared" si="33"/>
        <v>231116</v>
      </c>
      <c r="I152" s="61">
        <f t="shared" si="34"/>
        <v>621455</v>
      </c>
      <c r="J152" s="61">
        <f>1000*'[1]Totals from FF levels'!C152</f>
        <v>1539890</v>
      </c>
      <c r="K152" s="61">
        <v>1225.45</v>
      </c>
      <c r="L152" s="61">
        <f>1000*'[1]Totals from FF levels'!E152</f>
        <v>2262580</v>
      </c>
      <c r="M152" s="61">
        <f t="shared" si="35"/>
        <v>554653.44</v>
      </c>
      <c r="N152" s="69">
        <f t="shared" si="36"/>
        <v>1780103.44</v>
      </c>
      <c r="O152" s="69">
        <f t="shared" si="37"/>
        <v>1948140</v>
      </c>
      <c r="P152" s="69">
        <f>'[2]Net concepts'!$F152*1000</f>
        <v>-426849.99999999994</v>
      </c>
      <c r="Q152" s="69">
        <f t="shared" si="38"/>
        <v>1353253.44</v>
      </c>
      <c r="R152" s="61">
        <v>1058.87</v>
      </c>
      <c r="S152" s="70">
        <f t="shared" si="39"/>
        <v>0.3115849492431743</v>
      </c>
      <c r="T152" s="61">
        <v>580.7</v>
      </c>
      <c r="U152" s="61">
        <v>708.8</v>
      </c>
      <c r="V152" s="73">
        <f t="shared" si="40"/>
        <v>0.8192720090293455</v>
      </c>
      <c r="W152" s="61">
        <f t="shared" si="41"/>
        <v>2172786.8404890643</v>
      </c>
      <c r="X152" s="73">
        <f t="shared" si="30"/>
        <v>0.14874394040831693</v>
      </c>
      <c r="Y152" s="72">
        <f t="shared" si="42"/>
        <v>2172.786840489064</v>
      </c>
      <c r="Z152" s="9">
        <f t="shared" si="43"/>
        <v>1981</v>
      </c>
    </row>
    <row r="153" spans="1:26" ht="12.75">
      <c r="A153" s="59">
        <v>29952</v>
      </c>
      <c r="B153" s="61">
        <v>276035.48</v>
      </c>
      <c r="C153" s="61">
        <v>201843.86</v>
      </c>
      <c r="D153" s="61">
        <f t="shared" si="31"/>
        <v>477879.33999999997</v>
      </c>
      <c r="E153" s="9">
        <v>7910</v>
      </c>
      <c r="F153" s="61">
        <f t="shared" si="32"/>
        <v>398249</v>
      </c>
      <c r="G153" s="9">
        <v>14560</v>
      </c>
      <c r="H153" s="61">
        <f t="shared" si="33"/>
        <v>245676</v>
      </c>
      <c r="I153" s="61">
        <f t="shared" si="34"/>
        <v>643925</v>
      </c>
      <c r="J153" s="61">
        <f>1000*'[1]Totals from FF levels'!C153</f>
        <v>1562840</v>
      </c>
      <c r="K153" s="61">
        <v>1090.24</v>
      </c>
      <c r="L153" s="61">
        <f>1000*'[1]Totals from FF levels'!E153</f>
        <v>2293520</v>
      </c>
      <c r="M153" s="61">
        <f t="shared" si="35"/>
        <v>564634.3399999999</v>
      </c>
      <c r="N153" s="69">
        <f t="shared" si="36"/>
        <v>1654874.3399999999</v>
      </c>
      <c r="O153" s="69">
        <f t="shared" si="37"/>
        <v>1820920</v>
      </c>
      <c r="P153" s="69">
        <f>'[2]Net concepts'!$F153*1000</f>
        <v>-451780</v>
      </c>
      <c r="Q153" s="69">
        <f t="shared" si="38"/>
        <v>1203094.3399999999</v>
      </c>
      <c r="R153" s="61">
        <v>1088.54</v>
      </c>
      <c r="S153" s="70">
        <f t="shared" si="39"/>
        <v>0.34119469155585547</v>
      </c>
      <c r="T153" s="61">
        <v>525.2</v>
      </c>
      <c r="U153" s="61">
        <v>634.8</v>
      </c>
      <c r="V153" s="73">
        <f t="shared" si="40"/>
        <v>0.8273471959672339</v>
      </c>
      <c r="W153" s="61">
        <f t="shared" si="41"/>
        <v>2000217.5000609285</v>
      </c>
      <c r="X153" s="73">
        <f t="shared" si="30"/>
        <v>0.1668014744853679</v>
      </c>
      <c r="Y153" s="72">
        <f t="shared" si="42"/>
        <v>2000.2175000609286</v>
      </c>
      <c r="Z153" s="9">
        <f t="shared" si="43"/>
        <v>1982</v>
      </c>
    </row>
    <row r="154" spans="1:26" ht="12.75">
      <c r="A154" s="59">
        <v>30042</v>
      </c>
      <c r="B154" s="61">
        <v>281857.52</v>
      </c>
      <c r="C154" s="61">
        <v>220487.92</v>
      </c>
      <c r="D154" s="61">
        <f t="shared" si="31"/>
        <v>502345.44000000006</v>
      </c>
      <c r="E154" s="9">
        <v>5100</v>
      </c>
      <c r="F154" s="61">
        <f t="shared" si="32"/>
        <v>403349</v>
      </c>
      <c r="G154" s="9">
        <v>13296</v>
      </c>
      <c r="H154" s="61">
        <f t="shared" si="33"/>
        <v>258972</v>
      </c>
      <c r="I154" s="61">
        <f t="shared" si="34"/>
        <v>662321</v>
      </c>
      <c r="J154" s="61">
        <f>1000*'[1]Totals from FF levels'!C154</f>
        <v>1580070</v>
      </c>
      <c r="K154" s="61">
        <v>1073.47</v>
      </c>
      <c r="L154" s="61">
        <f>1000*'[1]Totals from FF levels'!E154</f>
        <v>2357570</v>
      </c>
      <c r="M154" s="61">
        <f t="shared" si="35"/>
        <v>617524.44</v>
      </c>
      <c r="N154" s="69">
        <f t="shared" si="36"/>
        <v>1690994.44</v>
      </c>
      <c r="O154" s="69">
        <f t="shared" si="37"/>
        <v>1850970</v>
      </c>
      <c r="P154" s="69">
        <f>'[2]Net concepts'!$F154*1000</f>
        <v>-453890</v>
      </c>
      <c r="Q154" s="69">
        <f t="shared" si="38"/>
        <v>1237104.44</v>
      </c>
      <c r="R154" s="61">
        <v>1107.96</v>
      </c>
      <c r="S154" s="70">
        <f t="shared" si="39"/>
        <v>0.3651841930361403</v>
      </c>
      <c r="T154" s="61">
        <v>529.2</v>
      </c>
      <c r="U154" s="61">
        <v>631.6</v>
      </c>
      <c r="V154" s="73">
        <f t="shared" si="40"/>
        <v>0.837872070930969</v>
      </c>
      <c r="W154" s="61">
        <f t="shared" si="41"/>
        <v>2018201.2250642476</v>
      </c>
      <c r="X154" s="73">
        <f t="shared" si="30"/>
        <v>0.16668151788837343</v>
      </c>
      <c r="Y154" s="72">
        <f t="shared" si="42"/>
        <v>2018.2012250642476</v>
      </c>
      <c r="Z154" s="9">
        <f t="shared" si="43"/>
        <v>1982</v>
      </c>
    </row>
    <row r="155" spans="1:26" ht="12.75">
      <c r="A155" s="59">
        <v>30133</v>
      </c>
      <c r="B155" s="61">
        <v>293100.6</v>
      </c>
      <c r="C155" s="61">
        <v>244012.94</v>
      </c>
      <c r="D155" s="61">
        <f t="shared" si="31"/>
        <v>537113.54</v>
      </c>
      <c r="E155" s="9">
        <v>7980</v>
      </c>
      <c r="F155" s="61">
        <f t="shared" si="32"/>
        <v>411329</v>
      </c>
      <c r="G155" s="9">
        <v>17208</v>
      </c>
      <c r="H155" s="61">
        <f t="shared" si="33"/>
        <v>276180</v>
      </c>
      <c r="I155" s="61">
        <f t="shared" si="34"/>
        <v>687509</v>
      </c>
      <c r="J155" s="61">
        <f>1000*'[1]Totals from FF levels'!C155</f>
        <v>1585540</v>
      </c>
      <c r="K155" s="61">
        <v>1172.61</v>
      </c>
      <c r="L155" s="61">
        <f>1000*'[1]Totals from FF levels'!E155</f>
        <v>2384180</v>
      </c>
      <c r="M155" s="61">
        <f t="shared" si="35"/>
        <v>648244.54</v>
      </c>
      <c r="N155" s="69">
        <f t="shared" si="36"/>
        <v>1820854.54</v>
      </c>
      <c r="O155" s="69">
        <f t="shared" si="37"/>
        <v>1971250</v>
      </c>
      <c r="P155" s="69">
        <f>'[2]Net concepts'!$F155*1000</f>
        <v>-453800</v>
      </c>
      <c r="Q155" s="69">
        <f t="shared" si="38"/>
        <v>1367054.54</v>
      </c>
      <c r="R155" s="61">
        <v>1117.92</v>
      </c>
      <c r="S155" s="70">
        <f t="shared" si="39"/>
        <v>0.3560111616603927</v>
      </c>
      <c r="T155" s="61">
        <v>526.3</v>
      </c>
      <c r="U155" s="61">
        <v>623.5</v>
      </c>
      <c r="V155" s="73">
        <f t="shared" si="40"/>
        <v>0.8441058540497193</v>
      </c>
      <c r="W155" s="61">
        <f t="shared" si="41"/>
        <v>2157140.0450123507</v>
      </c>
      <c r="X155" s="73">
        <f aca="true" t="shared" si="44" ref="X155:X186">B155/N155</f>
        <v>0.16096870648437409</v>
      </c>
      <c r="Y155" s="72">
        <f t="shared" si="42"/>
        <v>2157.1400450123506</v>
      </c>
      <c r="Z155" s="9">
        <f t="shared" si="43"/>
        <v>1982</v>
      </c>
    </row>
    <row r="156" spans="1:26" ht="12.75">
      <c r="A156" s="59">
        <v>30225</v>
      </c>
      <c r="B156" s="61">
        <v>331388.89</v>
      </c>
      <c r="C156" s="61">
        <v>295416.45</v>
      </c>
      <c r="D156" s="61">
        <f t="shared" si="31"/>
        <v>626805.3400000001</v>
      </c>
      <c r="E156" s="9">
        <v>9676</v>
      </c>
      <c r="F156" s="61">
        <f t="shared" si="32"/>
        <v>421005</v>
      </c>
      <c r="G156" s="9">
        <v>15508</v>
      </c>
      <c r="H156" s="61">
        <f t="shared" si="33"/>
        <v>291688</v>
      </c>
      <c r="I156" s="61">
        <f t="shared" si="34"/>
        <v>712693</v>
      </c>
      <c r="J156" s="61">
        <f>1000*'[1]Totals from FF levels'!C156</f>
        <v>1637760</v>
      </c>
      <c r="K156" s="61">
        <v>1386.27</v>
      </c>
      <c r="L156" s="61">
        <f>1000*'[1]Totals from FF levels'!E156</f>
        <v>2438530</v>
      </c>
      <c r="M156" s="61">
        <f t="shared" si="35"/>
        <v>714882.3400000001</v>
      </c>
      <c r="N156" s="69">
        <f t="shared" si="36"/>
        <v>2101152.34</v>
      </c>
      <c r="O156" s="69">
        <f t="shared" si="37"/>
        <v>2187040</v>
      </c>
      <c r="P156" s="69">
        <f>'[2]Net concepts'!$F156*1000</f>
        <v>-359780</v>
      </c>
      <c r="Q156" s="69">
        <f t="shared" si="38"/>
        <v>1741372.3399999999</v>
      </c>
      <c r="R156" s="61">
        <v>1146.89</v>
      </c>
      <c r="S156" s="70">
        <f t="shared" si="39"/>
        <v>0.34023346446169633</v>
      </c>
      <c r="T156" s="61">
        <v>483.5</v>
      </c>
      <c r="U156" s="61">
        <v>571.1</v>
      </c>
      <c r="V156" s="73">
        <f t="shared" si="40"/>
        <v>0.8466118017860269</v>
      </c>
      <c r="W156" s="61">
        <f t="shared" si="41"/>
        <v>2481836.8177331956</v>
      </c>
      <c r="X156" s="73">
        <f t="shared" si="44"/>
        <v>0.1577176883804627</v>
      </c>
      <c r="Y156" s="72">
        <f t="shared" si="42"/>
        <v>2481.8368177331954</v>
      </c>
      <c r="Z156" s="9">
        <f t="shared" si="43"/>
        <v>1982</v>
      </c>
    </row>
    <row r="157" spans="1:26" ht="12.75">
      <c r="A157" s="59">
        <v>30317</v>
      </c>
      <c r="B157" s="61">
        <v>350896.08</v>
      </c>
      <c r="C157" s="61">
        <v>312906.73</v>
      </c>
      <c r="D157" s="61">
        <f t="shared" si="31"/>
        <v>663802.81</v>
      </c>
      <c r="E157" s="9">
        <v>6197</v>
      </c>
      <c r="F157" s="61">
        <f t="shared" si="32"/>
        <v>427202</v>
      </c>
      <c r="G157" s="9">
        <v>9816</v>
      </c>
      <c r="H157" s="61">
        <f t="shared" si="33"/>
        <v>301504</v>
      </c>
      <c r="I157" s="61">
        <f t="shared" si="34"/>
        <v>728706</v>
      </c>
      <c r="J157" s="61">
        <f>1000*'[1]Totals from FF levels'!C157</f>
        <v>1671110</v>
      </c>
      <c r="K157" s="61">
        <v>1533.58</v>
      </c>
      <c r="L157" s="61">
        <f>1000*'[1]Totals from FF levels'!E157</f>
        <v>2453730</v>
      </c>
      <c r="M157" s="61">
        <f t="shared" si="35"/>
        <v>717716.81</v>
      </c>
      <c r="N157" s="69">
        <f t="shared" si="36"/>
        <v>2251296.81</v>
      </c>
      <c r="O157" s="69">
        <f t="shared" si="37"/>
        <v>2316200</v>
      </c>
      <c r="P157" s="69">
        <f>'[2]Net concepts'!$F157*1000</f>
        <v>-351950</v>
      </c>
      <c r="Q157" s="69">
        <f t="shared" si="38"/>
        <v>1899346.81</v>
      </c>
      <c r="R157" s="61">
        <v>1169.13</v>
      </c>
      <c r="S157" s="70">
        <f t="shared" si="39"/>
        <v>0.3188015044537819</v>
      </c>
      <c r="T157" s="61">
        <v>495.7</v>
      </c>
      <c r="U157" s="61">
        <v>590.7</v>
      </c>
      <c r="V157" s="73">
        <f t="shared" si="40"/>
        <v>0.8391738615202301</v>
      </c>
      <c r="W157" s="61">
        <f t="shared" si="41"/>
        <v>2682753.7334415982</v>
      </c>
      <c r="X157" s="73">
        <f t="shared" si="44"/>
        <v>0.15586397957006834</v>
      </c>
      <c r="Y157" s="72">
        <f t="shared" si="42"/>
        <v>2682.7537334415983</v>
      </c>
      <c r="Z157" s="9">
        <f t="shared" si="43"/>
        <v>1983</v>
      </c>
    </row>
    <row r="158" spans="1:26" ht="12.75">
      <c r="A158" s="59">
        <v>30407</v>
      </c>
      <c r="B158" s="61">
        <v>367120.22</v>
      </c>
      <c r="C158" s="61">
        <v>330192.1</v>
      </c>
      <c r="D158" s="61">
        <f t="shared" si="31"/>
        <v>697312.32</v>
      </c>
      <c r="E158" s="9">
        <v>11123</v>
      </c>
      <c r="F158" s="61">
        <f t="shared" si="32"/>
        <v>438325</v>
      </c>
      <c r="G158" s="9">
        <v>11532</v>
      </c>
      <c r="H158" s="61">
        <f t="shared" si="33"/>
        <v>313036</v>
      </c>
      <c r="I158" s="61">
        <f t="shared" si="34"/>
        <v>751361</v>
      </c>
      <c r="J158" s="61">
        <f>1000*'[1]Totals from FF levels'!C158</f>
        <v>1715400</v>
      </c>
      <c r="K158" s="61">
        <v>1736.44</v>
      </c>
      <c r="L158" s="61">
        <f>1000*'[1]Totals from FF levels'!E158</f>
        <v>2485870</v>
      </c>
      <c r="M158" s="61">
        <f t="shared" si="35"/>
        <v>716421.3199999998</v>
      </c>
      <c r="N158" s="69">
        <f t="shared" si="36"/>
        <v>2452861.32</v>
      </c>
      <c r="O158" s="69">
        <f t="shared" si="37"/>
        <v>2506910</v>
      </c>
      <c r="P158" s="69">
        <f>'[2]Net concepts'!$F158*1000</f>
        <v>-338669.99999999994</v>
      </c>
      <c r="Q158" s="69">
        <f t="shared" si="38"/>
        <v>2114191.32</v>
      </c>
      <c r="R158" s="61">
        <v>1191.36</v>
      </c>
      <c r="S158" s="70">
        <f t="shared" si="39"/>
        <v>0.2920757542052968</v>
      </c>
      <c r="T158" s="61">
        <v>543.7</v>
      </c>
      <c r="U158" s="61">
        <v>650.7</v>
      </c>
      <c r="V158" s="73">
        <f t="shared" si="40"/>
        <v>0.8355617027816198</v>
      </c>
      <c r="W158" s="61">
        <f t="shared" si="41"/>
        <v>2935583.705948133</v>
      </c>
      <c r="X158" s="73">
        <f t="shared" si="44"/>
        <v>0.14967019007825522</v>
      </c>
      <c r="Y158" s="72">
        <f t="shared" si="42"/>
        <v>2935.5837059481332</v>
      </c>
      <c r="Z158" s="9">
        <f t="shared" si="43"/>
        <v>1983</v>
      </c>
    </row>
    <row r="159" spans="1:26" ht="12.75">
      <c r="A159" s="59">
        <v>30498</v>
      </c>
      <c r="B159" s="61">
        <v>371053.67</v>
      </c>
      <c r="C159" s="61">
        <v>331188.42</v>
      </c>
      <c r="D159" s="61">
        <f t="shared" si="31"/>
        <v>702242.09</v>
      </c>
      <c r="E159" s="9">
        <v>4621</v>
      </c>
      <c r="F159" s="61">
        <f t="shared" si="32"/>
        <v>442946</v>
      </c>
      <c r="G159" s="9">
        <v>8292</v>
      </c>
      <c r="H159" s="61">
        <f t="shared" si="33"/>
        <v>321328</v>
      </c>
      <c r="I159" s="61">
        <f t="shared" si="34"/>
        <v>764274</v>
      </c>
      <c r="J159" s="61">
        <f>1000*'[1]Totals from FF levels'!C159</f>
        <v>1779670</v>
      </c>
      <c r="K159" s="61">
        <v>1709.24</v>
      </c>
      <c r="L159" s="61">
        <f>1000*'[1]Totals from FF levels'!E159</f>
        <v>2523110</v>
      </c>
      <c r="M159" s="61">
        <f t="shared" si="35"/>
        <v>681408.0899999999</v>
      </c>
      <c r="N159" s="69">
        <f t="shared" si="36"/>
        <v>2390648.09</v>
      </c>
      <c r="O159" s="69">
        <f t="shared" si="37"/>
        <v>2452680</v>
      </c>
      <c r="P159" s="69">
        <f>'[2]Net concepts'!$F159*1000</f>
        <v>-357040</v>
      </c>
      <c r="Q159" s="69">
        <f t="shared" si="38"/>
        <v>2033608.0899999999</v>
      </c>
      <c r="R159" s="61">
        <v>1228.81</v>
      </c>
      <c r="S159" s="70">
        <f t="shared" si="39"/>
        <v>0.2850306964250853</v>
      </c>
      <c r="T159" s="61">
        <v>578</v>
      </c>
      <c r="U159" s="61">
        <v>691.4</v>
      </c>
      <c r="V159" s="73">
        <f t="shared" si="40"/>
        <v>0.835984958056118</v>
      </c>
      <c r="W159" s="61">
        <f t="shared" si="41"/>
        <v>2859678.3554083044</v>
      </c>
      <c r="X159" s="73">
        <f t="shared" si="44"/>
        <v>0.15521049356954916</v>
      </c>
      <c r="Y159" s="72">
        <f t="shared" si="42"/>
        <v>2859.6783554083045</v>
      </c>
      <c r="Z159" s="9">
        <f t="shared" si="43"/>
        <v>1983</v>
      </c>
    </row>
    <row r="160" spans="1:26" ht="12.75">
      <c r="A160" s="59">
        <v>30590</v>
      </c>
      <c r="B160" s="61">
        <v>374011.76</v>
      </c>
      <c r="C160" s="61">
        <v>338414.36</v>
      </c>
      <c r="D160" s="61">
        <f t="shared" si="31"/>
        <v>712426.12</v>
      </c>
      <c r="E160" s="9">
        <v>4042</v>
      </c>
      <c r="F160" s="61">
        <f t="shared" si="32"/>
        <v>446988</v>
      </c>
      <c r="G160" s="9">
        <v>8084</v>
      </c>
      <c r="H160" s="61">
        <f t="shared" si="33"/>
        <v>329412</v>
      </c>
      <c r="I160" s="61">
        <f t="shared" si="34"/>
        <v>776400</v>
      </c>
      <c r="J160" s="61">
        <f>1000*'[1]Totals from FF levels'!C160</f>
        <v>1811440</v>
      </c>
      <c r="K160" s="61">
        <v>1630.2</v>
      </c>
      <c r="L160" s="61">
        <f>1000*'[1]Totals from FF levels'!E160</f>
        <v>2567320</v>
      </c>
      <c r="M160" s="61">
        <f t="shared" si="35"/>
        <v>691906.1200000001</v>
      </c>
      <c r="N160" s="69">
        <f t="shared" si="36"/>
        <v>2322106.12</v>
      </c>
      <c r="O160" s="69">
        <f t="shared" si="37"/>
        <v>2386080</v>
      </c>
      <c r="P160" s="69">
        <f>'[2]Net concepts'!$F160*1000</f>
        <v>-314330.00000000006</v>
      </c>
      <c r="Q160" s="69">
        <f t="shared" si="38"/>
        <v>2007776.12</v>
      </c>
      <c r="R160" s="61">
        <v>1274.35</v>
      </c>
      <c r="S160" s="70">
        <f t="shared" si="39"/>
        <v>0.29796490093226236</v>
      </c>
      <c r="T160" s="61">
        <v>639.5</v>
      </c>
      <c r="U160" s="61">
        <v>762.2</v>
      </c>
      <c r="V160" s="73">
        <f t="shared" si="40"/>
        <v>0.8390186302807662</v>
      </c>
      <c r="W160" s="61">
        <f t="shared" si="41"/>
        <v>2767645.4803189994</v>
      </c>
      <c r="X160" s="73">
        <f t="shared" si="44"/>
        <v>0.16106574836467852</v>
      </c>
      <c r="Y160" s="72">
        <f t="shared" si="42"/>
        <v>2767.6454803189995</v>
      </c>
      <c r="Z160" s="9">
        <f t="shared" si="43"/>
        <v>1983</v>
      </c>
    </row>
    <row r="161" spans="1:26" ht="12.75">
      <c r="A161" s="59">
        <v>30682</v>
      </c>
      <c r="B161" s="61">
        <v>379943.73</v>
      </c>
      <c r="C161" s="61">
        <v>347105.96</v>
      </c>
      <c r="D161" s="61">
        <f t="shared" si="31"/>
        <v>727049.69</v>
      </c>
      <c r="E161" s="9">
        <v>8222</v>
      </c>
      <c r="F161" s="61">
        <f t="shared" si="32"/>
        <v>455210</v>
      </c>
      <c r="G161" s="9">
        <v>8000</v>
      </c>
      <c r="H161" s="61">
        <f t="shared" si="33"/>
        <v>337412</v>
      </c>
      <c r="I161" s="61">
        <f t="shared" si="34"/>
        <v>792622</v>
      </c>
      <c r="J161" s="61">
        <f>1000*'[1]Totals from FF levels'!C161</f>
        <v>1841290</v>
      </c>
      <c r="K161" s="61">
        <v>1527.52</v>
      </c>
      <c r="L161" s="61">
        <f>1000*'[1]Totals from FF levels'!E161</f>
        <v>2609590</v>
      </c>
      <c r="M161" s="61">
        <f t="shared" si="35"/>
        <v>702727.69</v>
      </c>
      <c r="N161" s="69">
        <f t="shared" si="36"/>
        <v>2230247.69</v>
      </c>
      <c r="O161" s="69">
        <f t="shared" si="37"/>
        <v>2295820</v>
      </c>
      <c r="P161" s="69">
        <f>'[2]Net concepts'!$F161*1000</f>
        <v>-343160</v>
      </c>
      <c r="Q161" s="69">
        <f t="shared" si="38"/>
        <v>1887087.69</v>
      </c>
      <c r="R161" s="61">
        <v>1330.85</v>
      </c>
      <c r="S161" s="70">
        <f t="shared" si="39"/>
        <v>0.3150895271188466</v>
      </c>
      <c r="T161" s="61">
        <v>709.3</v>
      </c>
      <c r="U161" s="61">
        <v>845</v>
      </c>
      <c r="V161" s="73">
        <f t="shared" si="40"/>
        <v>0.8394082840236686</v>
      </c>
      <c r="W161" s="61">
        <f t="shared" si="41"/>
        <v>2656928.37734386</v>
      </c>
      <c r="X161" s="73">
        <f t="shared" si="44"/>
        <v>0.17035943214002386</v>
      </c>
      <c r="Y161" s="72">
        <f t="shared" si="42"/>
        <v>2656.92837734386</v>
      </c>
      <c r="Z161" s="9">
        <f t="shared" si="43"/>
        <v>1984</v>
      </c>
    </row>
    <row r="162" spans="1:26" ht="12.75">
      <c r="A162" s="59">
        <v>30773</v>
      </c>
      <c r="B162" s="61">
        <v>377669.1</v>
      </c>
      <c r="C162" s="61">
        <v>349376.65</v>
      </c>
      <c r="D162" s="61">
        <f t="shared" si="31"/>
        <v>727045.75</v>
      </c>
      <c r="E162" s="9">
        <v>8442</v>
      </c>
      <c r="F162" s="61">
        <f t="shared" si="32"/>
        <v>463652</v>
      </c>
      <c r="G162" s="9">
        <v>8876</v>
      </c>
      <c r="H162" s="61">
        <f t="shared" si="33"/>
        <v>346288</v>
      </c>
      <c r="I162" s="61">
        <f t="shared" si="34"/>
        <v>809940</v>
      </c>
      <c r="J162" s="61">
        <f>1000*'[1]Totals from FF levels'!C162</f>
        <v>1916360</v>
      </c>
      <c r="K162" s="61">
        <v>1455.72</v>
      </c>
      <c r="L162" s="61">
        <f>1000*'[1]Totals from FF levels'!E162</f>
        <v>2719250</v>
      </c>
      <c r="M162" s="61">
        <f t="shared" si="35"/>
        <v>719995.75</v>
      </c>
      <c r="N162" s="69">
        <f t="shared" si="36"/>
        <v>2175715.75</v>
      </c>
      <c r="O162" s="69">
        <f t="shared" si="37"/>
        <v>2258610</v>
      </c>
      <c r="P162" s="69">
        <f>'[2]Net concepts'!$F162*1000</f>
        <v>-322939.99999999994</v>
      </c>
      <c r="Q162" s="69">
        <f t="shared" si="38"/>
        <v>1852775.75</v>
      </c>
      <c r="R162" s="61">
        <v>1367.88</v>
      </c>
      <c r="S162" s="70">
        <f t="shared" si="39"/>
        <v>0.33092362823590354</v>
      </c>
      <c r="T162" s="61">
        <v>736</v>
      </c>
      <c r="U162" s="61">
        <v>873.2</v>
      </c>
      <c r="V162" s="73">
        <f t="shared" si="40"/>
        <v>0.8428767750801649</v>
      </c>
      <c r="W162" s="61">
        <f t="shared" si="41"/>
        <v>2581297.544701087</v>
      </c>
      <c r="X162" s="73">
        <f t="shared" si="44"/>
        <v>0.1735838424665538</v>
      </c>
      <c r="Y162" s="72">
        <f t="shared" si="42"/>
        <v>2581.2975447010867</v>
      </c>
      <c r="Z162" s="9">
        <f t="shared" si="43"/>
        <v>1984</v>
      </c>
    </row>
    <row r="163" spans="1:26" ht="12.75">
      <c r="A163" s="59">
        <v>30864</v>
      </c>
      <c r="B163" s="61">
        <v>382782.38</v>
      </c>
      <c r="C163" s="61">
        <v>352630.17</v>
      </c>
      <c r="D163" s="61">
        <f t="shared" si="31"/>
        <v>735412.55</v>
      </c>
      <c r="E163" s="9">
        <v>13795</v>
      </c>
      <c r="F163" s="61">
        <f t="shared" si="32"/>
        <v>477447</v>
      </c>
      <c r="G163" s="9">
        <v>9456</v>
      </c>
      <c r="H163" s="61">
        <f t="shared" si="33"/>
        <v>355744</v>
      </c>
      <c r="I163" s="61">
        <f t="shared" si="34"/>
        <v>833191</v>
      </c>
      <c r="J163" s="61">
        <f>1000*'[1]Totals from FF levels'!C163</f>
        <v>1997600</v>
      </c>
      <c r="K163" s="61">
        <v>1542.92</v>
      </c>
      <c r="L163" s="61">
        <f>1000*'[1]Totals from FF levels'!E163</f>
        <v>2819880</v>
      </c>
      <c r="M163" s="61">
        <f t="shared" si="35"/>
        <v>724501.55</v>
      </c>
      <c r="N163" s="69">
        <f t="shared" si="36"/>
        <v>2267421.55</v>
      </c>
      <c r="O163" s="69">
        <f t="shared" si="37"/>
        <v>2365200</v>
      </c>
      <c r="P163" s="69">
        <f>'[2]Net concepts'!$F163*1000</f>
        <v>-301110</v>
      </c>
      <c r="Q163" s="69">
        <f t="shared" si="38"/>
        <v>1966311.5499999998</v>
      </c>
      <c r="R163" s="61">
        <v>1434.81</v>
      </c>
      <c r="S163" s="70">
        <f t="shared" si="39"/>
        <v>0.3195266226520605</v>
      </c>
      <c r="T163" s="61">
        <v>753.2</v>
      </c>
      <c r="U163" s="61">
        <v>890.7</v>
      </c>
      <c r="V163" s="73">
        <f t="shared" si="40"/>
        <v>0.8456270349163579</v>
      </c>
      <c r="W163" s="61">
        <f t="shared" si="41"/>
        <v>2681349.4086364843</v>
      </c>
      <c r="X163" s="73">
        <f t="shared" si="44"/>
        <v>0.16881835669242892</v>
      </c>
      <c r="Y163" s="72">
        <f t="shared" si="42"/>
        <v>2681.3494086364844</v>
      </c>
      <c r="Z163" s="9">
        <f t="shared" si="43"/>
        <v>1984</v>
      </c>
    </row>
    <row r="164" spans="1:26" ht="12.75">
      <c r="A164" s="59">
        <v>30956</v>
      </c>
      <c r="B164" s="61">
        <v>417417.72</v>
      </c>
      <c r="C164" s="61">
        <v>410517.56</v>
      </c>
      <c r="D164" s="61">
        <f t="shared" si="31"/>
        <v>827935.28</v>
      </c>
      <c r="E164" s="9">
        <v>17619</v>
      </c>
      <c r="F164" s="61">
        <f t="shared" si="32"/>
        <v>495066</v>
      </c>
      <c r="G164" s="9">
        <v>55836</v>
      </c>
      <c r="H164" s="61">
        <f t="shared" si="33"/>
        <v>411580</v>
      </c>
      <c r="I164" s="61">
        <f t="shared" si="34"/>
        <v>906646</v>
      </c>
      <c r="J164" s="61">
        <f>1000*'[1]Totals from FF levels'!C164</f>
        <v>2087710</v>
      </c>
      <c r="K164" s="61">
        <v>1553.28</v>
      </c>
      <c r="L164" s="61">
        <f>1000*'[1]Totals from FF levels'!E164</f>
        <v>2906390</v>
      </c>
      <c r="M164" s="61">
        <f t="shared" si="35"/>
        <v>739969.28</v>
      </c>
      <c r="N164" s="69">
        <f t="shared" si="36"/>
        <v>2293249.2800000003</v>
      </c>
      <c r="O164" s="69">
        <f t="shared" si="37"/>
        <v>2371960</v>
      </c>
      <c r="P164" s="69">
        <f>'[2]Net concepts'!$F164*1000</f>
        <v>-205210.00000000003</v>
      </c>
      <c r="Q164" s="69">
        <f t="shared" si="38"/>
        <v>2088039.2800000003</v>
      </c>
      <c r="R164" s="61">
        <v>1461.54</v>
      </c>
      <c r="S164" s="70">
        <f t="shared" si="39"/>
        <v>0.32267284959095244</v>
      </c>
      <c r="T164" s="61">
        <v>743.6</v>
      </c>
      <c r="U164" s="61">
        <v>876.9</v>
      </c>
      <c r="V164" s="73">
        <f t="shared" si="40"/>
        <v>0.8479872277340632</v>
      </c>
      <c r="W164" s="61">
        <f t="shared" si="41"/>
        <v>2704344.1280688546</v>
      </c>
      <c r="X164" s="73">
        <f t="shared" si="44"/>
        <v>0.18202021195009377</v>
      </c>
      <c r="Y164" s="72">
        <f t="shared" si="42"/>
        <v>2704.3441280688544</v>
      </c>
      <c r="Z164" s="9">
        <f t="shared" si="43"/>
        <v>1984</v>
      </c>
    </row>
    <row r="165" spans="1:26" ht="12.75">
      <c r="A165" s="59">
        <v>31048</v>
      </c>
      <c r="B165" s="61">
        <v>450063.19</v>
      </c>
      <c r="C165" s="61">
        <v>439879.95</v>
      </c>
      <c r="D165" s="61">
        <f t="shared" si="31"/>
        <v>889943.14</v>
      </c>
      <c r="E165" s="9">
        <v>18500</v>
      </c>
      <c r="F165" s="61">
        <f t="shared" si="32"/>
        <v>513566</v>
      </c>
      <c r="G165" s="9">
        <v>6800</v>
      </c>
      <c r="H165" s="61">
        <f t="shared" si="33"/>
        <v>418380</v>
      </c>
      <c r="I165" s="61">
        <f t="shared" si="34"/>
        <v>931946</v>
      </c>
      <c r="J165" s="61">
        <f>1000*'[1]Totals from FF levels'!C165</f>
        <v>2111120</v>
      </c>
      <c r="K165" s="61">
        <v>1671.08</v>
      </c>
      <c r="L165" s="61">
        <f>1000*'[1]Totals from FF levels'!E165</f>
        <v>2928520</v>
      </c>
      <c r="M165" s="61">
        <f t="shared" si="35"/>
        <v>775397.1400000001</v>
      </c>
      <c r="N165" s="69">
        <f t="shared" si="36"/>
        <v>2446477.14</v>
      </c>
      <c r="O165" s="69">
        <f t="shared" si="37"/>
        <v>2488480</v>
      </c>
      <c r="P165" s="69">
        <f>'[2]Net concepts'!$F165*1000</f>
        <v>-246559.99999999994</v>
      </c>
      <c r="Q165" s="69">
        <f t="shared" si="38"/>
        <v>2199917.14</v>
      </c>
      <c r="R165" s="61">
        <v>1501.03</v>
      </c>
      <c r="S165" s="70">
        <f t="shared" si="39"/>
        <v>0.31694436351855715</v>
      </c>
      <c r="T165" s="61">
        <v>721.1</v>
      </c>
      <c r="U165" s="61">
        <v>848.9</v>
      </c>
      <c r="V165" s="73">
        <f t="shared" si="40"/>
        <v>0.8494522323006244</v>
      </c>
      <c r="W165" s="61">
        <f t="shared" si="41"/>
        <v>2880064.4073582026</v>
      </c>
      <c r="X165" s="73">
        <f t="shared" si="44"/>
        <v>0.18396378312367961</v>
      </c>
      <c r="Y165" s="72">
        <f t="shared" si="42"/>
        <v>2880.0644073582025</v>
      </c>
      <c r="Z165" s="9">
        <f t="shared" si="43"/>
        <v>1985</v>
      </c>
    </row>
    <row r="166" spans="1:26" ht="12.75">
      <c r="A166" s="59">
        <v>31138</v>
      </c>
      <c r="B166" s="61">
        <v>469827.43</v>
      </c>
      <c r="C166" s="61">
        <v>461968.66</v>
      </c>
      <c r="D166" s="61">
        <f t="shared" si="31"/>
        <v>931796.09</v>
      </c>
      <c r="E166" s="9">
        <v>22135</v>
      </c>
      <c r="F166" s="61">
        <f t="shared" si="32"/>
        <v>535701</v>
      </c>
      <c r="G166" s="9">
        <v>18000</v>
      </c>
      <c r="H166" s="61">
        <f t="shared" si="33"/>
        <v>436380</v>
      </c>
      <c r="I166" s="61">
        <f t="shared" si="34"/>
        <v>972081</v>
      </c>
      <c r="J166" s="61">
        <f>1000*'[1]Totals from FF levels'!C166</f>
        <v>2174720</v>
      </c>
      <c r="K166" s="61">
        <v>1743.62</v>
      </c>
      <c r="L166" s="61">
        <f>1000*'[1]Totals from FF levels'!E166</f>
        <v>3033750</v>
      </c>
      <c r="M166" s="61">
        <f t="shared" si="35"/>
        <v>818745.0899999999</v>
      </c>
      <c r="N166" s="69">
        <f t="shared" si="36"/>
        <v>2562365.09</v>
      </c>
      <c r="O166" s="69">
        <f t="shared" si="37"/>
        <v>2602650</v>
      </c>
      <c r="P166" s="69">
        <f>'[2]Net concepts'!$F166*1000</f>
        <v>-253140</v>
      </c>
      <c r="Q166" s="69">
        <f t="shared" si="38"/>
        <v>2309225.09</v>
      </c>
      <c r="R166" s="61">
        <v>1532.73</v>
      </c>
      <c r="S166" s="70">
        <f t="shared" si="39"/>
        <v>0.3195271014248793</v>
      </c>
      <c r="T166" s="61">
        <v>734.2</v>
      </c>
      <c r="U166" s="61">
        <v>862.8</v>
      </c>
      <c r="V166" s="73">
        <f t="shared" si="40"/>
        <v>0.8509503940658323</v>
      </c>
      <c r="W166" s="61">
        <f t="shared" si="41"/>
        <v>3011180.331860528</v>
      </c>
      <c r="X166" s="73">
        <f t="shared" si="44"/>
        <v>0.18335694309666076</v>
      </c>
      <c r="Y166" s="72">
        <f t="shared" si="42"/>
        <v>3011.180331860528</v>
      </c>
      <c r="Z166" s="9">
        <f t="shared" si="43"/>
        <v>1985</v>
      </c>
    </row>
    <row r="167" spans="1:26" ht="12.75">
      <c r="A167" s="59">
        <v>31229</v>
      </c>
      <c r="B167" s="61">
        <v>511118.83</v>
      </c>
      <c r="C167" s="61">
        <v>499853.85</v>
      </c>
      <c r="D167" s="61">
        <f t="shared" si="31"/>
        <v>1010972.6799999999</v>
      </c>
      <c r="E167" s="9">
        <v>19073</v>
      </c>
      <c r="F167" s="61">
        <f t="shared" si="32"/>
        <v>554774</v>
      </c>
      <c r="G167" s="9">
        <v>21600</v>
      </c>
      <c r="H167" s="61">
        <f t="shared" si="33"/>
        <v>457980</v>
      </c>
      <c r="I167" s="61">
        <f t="shared" si="34"/>
        <v>1012754</v>
      </c>
      <c r="J167" s="61">
        <f>1000*'[1]Totals from FF levels'!C167</f>
        <v>2220800</v>
      </c>
      <c r="K167" s="61">
        <v>1641.75</v>
      </c>
      <c r="L167" s="61">
        <f>1000*'[1]Totals from FF levels'!E167</f>
        <v>3105820</v>
      </c>
      <c r="M167" s="61">
        <f t="shared" si="35"/>
        <v>883238.6799999999</v>
      </c>
      <c r="N167" s="69">
        <f t="shared" si="36"/>
        <v>2524988.6799999997</v>
      </c>
      <c r="O167" s="69">
        <f t="shared" si="37"/>
        <v>2526770</v>
      </c>
      <c r="P167" s="69">
        <f>'[2]Net concepts'!$F167*1000</f>
        <v>-276880</v>
      </c>
      <c r="Q167" s="69">
        <f t="shared" si="38"/>
        <v>2248108.6799999997</v>
      </c>
      <c r="R167" s="61">
        <v>1612.42</v>
      </c>
      <c r="S167" s="70">
        <f t="shared" si="39"/>
        <v>0.34979906523778953</v>
      </c>
      <c r="T167" s="61">
        <v>727.7</v>
      </c>
      <c r="U167" s="61">
        <v>854.1</v>
      </c>
      <c r="V167" s="73">
        <f t="shared" si="40"/>
        <v>0.8520079615970028</v>
      </c>
      <c r="W167" s="61">
        <f t="shared" si="41"/>
        <v>2963574.0436828355</v>
      </c>
      <c r="X167" s="73">
        <f t="shared" si="44"/>
        <v>0.2024242065116902</v>
      </c>
      <c r="Y167" s="72">
        <f t="shared" si="42"/>
        <v>2963.5740436828355</v>
      </c>
      <c r="Z167" s="9">
        <f t="shared" si="43"/>
        <v>1985</v>
      </c>
    </row>
    <row r="168" spans="1:26" ht="12.75">
      <c r="A168" s="59">
        <v>31321</v>
      </c>
      <c r="B168" s="61">
        <v>538727.65</v>
      </c>
      <c r="C168" s="61">
        <v>536158.23</v>
      </c>
      <c r="D168" s="61">
        <f t="shared" si="31"/>
        <v>1074885.88</v>
      </c>
      <c r="E168" s="9">
        <v>23468</v>
      </c>
      <c r="F168" s="61">
        <f t="shared" si="32"/>
        <v>578242</v>
      </c>
      <c r="G168" s="9">
        <v>44000</v>
      </c>
      <c r="H168" s="61">
        <f t="shared" si="33"/>
        <v>501980</v>
      </c>
      <c r="I168" s="61">
        <f t="shared" si="34"/>
        <v>1080222</v>
      </c>
      <c r="J168" s="61">
        <f>1000*'[1]Totals from FF levels'!C168</f>
        <v>2267770</v>
      </c>
      <c r="K168" s="61">
        <v>1916.91</v>
      </c>
      <c r="L168" s="61">
        <f>1000*'[1]Totals from FF levels'!E168</f>
        <v>3185080</v>
      </c>
      <c r="M168" s="61">
        <f t="shared" si="35"/>
        <v>911973.8799999999</v>
      </c>
      <c r="N168" s="69">
        <f t="shared" si="36"/>
        <v>2828883.88</v>
      </c>
      <c r="O168" s="69">
        <f t="shared" si="37"/>
        <v>2834220</v>
      </c>
      <c r="P168" s="69">
        <f>'[2]Net concepts'!$F168*1000</f>
        <v>-190730.00000000003</v>
      </c>
      <c r="Q168" s="69">
        <f t="shared" si="38"/>
        <v>2638153.88</v>
      </c>
      <c r="R168" s="61">
        <v>1655.54</v>
      </c>
      <c r="S168" s="70">
        <f t="shared" si="39"/>
        <v>0.3223793972059397</v>
      </c>
      <c r="T168" s="61">
        <v>762.3</v>
      </c>
      <c r="U168" s="61">
        <v>887.8</v>
      </c>
      <c r="V168" s="73">
        <f t="shared" si="40"/>
        <v>0.8586393331831493</v>
      </c>
      <c r="W168" s="61">
        <f t="shared" si="41"/>
        <v>3294612.4998871833</v>
      </c>
      <c r="X168" s="73">
        <f t="shared" si="44"/>
        <v>0.1904382338945634</v>
      </c>
      <c r="Y168" s="72">
        <f t="shared" si="42"/>
        <v>3294.6124998871833</v>
      </c>
      <c r="Z168" s="9">
        <f t="shared" si="43"/>
        <v>1985</v>
      </c>
    </row>
    <row r="169" spans="1:26" ht="12.75">
      <c r="A169" s="59">
        <v>31413</v>
      </c>
      <c r="B169" s="61">
        <v>590713.92</v>
      </c>
      <c r="C169" s="61">
        <v>551385.78</v>
      </c>
      <c r="D169" s="61">
        <f t="shared" si="31"/>
        <v>1142099.7000000002</v>
      </c>
      <c r="E169" s="9">
        <v>35958</v>
      </c>
      <c r="F169" s="61">
        <f t="shared" si="32"/>
        <v>614200</v>
      </c>
      <c r="G169" s="9">
        <v>-12000</v>
      </c>
      <c r="H169" s="61">
        <f t="shared" si="33"/>
        <v>489980</v>
      </c>
      <c r="I169" s="61">
        <f t="shared" si="34"/>
        <v>1104180</v>
      </c>
      <c r="J169" s="61">
        <f>1000*'[1]Totals from FF levels'!C169</f>
        <v>2379090</v>
      </c>
      <c r="K169" s="61">
        <v>2136.8</v>
      </c>
      <c r="L169" s="61">
        <f>1000*'[1]Totals from FF levels'!E169</f>
        <v>3308200</v>
      </c>
      <c r="M169" s="61">
        <f t="shared" si="35"/>
        <v>967029.7000000002</v>
      </c>
      <c r="N169" s="69">
        <f t="shared" si="36"/>
        <v>3103829.7</v>
      </c>
      <c r="O169" s="69">
        <f t="shared" si="37"/>
        <v>3065910</v>
      </c>
      <c r="P169" s="69">
        <f>'[2]Net concepts'!$F169*1000</f>
        <v>-152210.00000000003</v>
      </c>
      <c r="Q169" s="69">
        <f t="shared" si="38"/>
        <v>2951619.7</v>
      </c>
      <c r="R169" s="61">
        <v>1709.74</v>
      </c>
      <c r="S169" s="70">
        <f t="shared" si="39"/>
        <v>0.31156016710581774</v>
      </c>
      <c r="T169" s="61">
        <v>764</v>
      </c>
      <c r="U169" s="61">
        <v>886.2</v>
      </c>
      <c r="V169" s="73">
        <f t="shared" si="40"/>
        <v>0.8621078763258858</v>
      </c>
      <c r="W169" s="61">
        <f t="shared" si="41"/>
        <v>3600279.947827225</v>
      </c>
      <c r="X169" s="73">
        <f t="shared" si="44"/>
        <v>0.19031776131274214</v>
      </c>
      <c r="Y169" s="72">
        <f t="shared" si="42"/>
        <v>3600.279947827225</v>
      </c>
      <c r="Z169" s="9">
        <f t="shared" si="43"/>
        <v>1986</v>
      </c>
    </row>
    <row r="170" spans="1:26" ht="12.75">
      <c r="A170" s="59">
        <v>31503</v>
      </c>
      <c r="B170" s="61">
        <v>653694.65</v>
      </c>
      <c r="C170" s="61">
        <v>554995.91</v>
      </c>
      <c r="D170" s="61">
        <f t="shared" si="31"/>
        <v>1208690.56</v>
      </c>
      <c r="E170" s="9">
        <v>39270</v>
      </c>
      <c r="F170" s="61">
        <f t="shared" si="32"/>
        <v>653470</v>
      </c>
      <c r="G170" s="9">
        <v>-13088</v>
      </c>
      <c r="H170" s="61">
        <f t="shared" si="33"/>
        <v>476892</v>
      </c>
      <c r="I170" s="61">
        <f t="shared" si="34"/>
        <v>1130362</v>
      </c>
      <c r="J170" s="61">
        <f>1000*'[1]Totals from FF levels'!C170</f>
        <v>2381580</v>
      </c>
      <c r="K170" s="61">
        <v>2244.58</v>
      </c>
      <c r="L170" s="61">
        <f>1000*'[1]Totals from FF levels'!E170</f>
        <v>3308690</v>
      </c>
      <c r="M170" s="61">
        <f t="shared" si="35"/>
        <v>1005438.56</v>
      </c>
      <c r="N170" s="69">
        <f t="shared" si="36"/>
        <v>3250018.56</v>
      </c>
      <c r="O170" s="69">
        <f t="shared" si="37"/>
        <v>3171690.0000000005</v>
      </c>
      <c r="P170" s="69">
        <f>'[2]Net concepts'!$F170*1000</f>
        <v>-134939.99999999994</v>
      </c>
      <c r="Q170" s="69">
        <f t="shared" si="38"/>
        <v>3115078.56</v>
      </c>
      <c r="R170" s="61">
        <v>1753.18</v>
      </c>
      <c r="S170" s="70">
        <f t="shared" si="39"/>
        <v>0.30936394406313794</v>
      </c>
      <c r="T170" s="61">
        <v>754.2</v>
      </c>
      <c r="U170" s="61">
        <v>868.3</v>
      </c>
      <c r="V170" s="73">
        <f t="shared" si="40"/>
        <v>0.868593803984798</v>
      </c>
      <c r="W170" s="61">
        <f t="shared" si="41"/>
        <v>3741701.293619729</v>
      </c>
      <c r="X170" s="73">
        <f t="shared" si="44"/>
        <v>0.20113566674523853</v>
      </c>
      <c r="Y170" s="72">
        <f t="shared" si="42"/>
        <v>3741.7012936197293</v>
      </c>
      <c r="Z170" s="9">
        <f t="shared" si="43"/>
        <v>1986</v>
      </c>
    </row>
    <row r="171" spans="1:26" ht="12.75">
      <c r="A171" s="59">
        <v>31594</v>
      </c>
      <c r="B171" s="61">
        <v>688006.69</v>
      </c>
      <c r="C171" s="61">
        <v>536962.46</v>
      </c>
      <c r="D171" s="61">
        <f t="shared" si="31"/>
        <v>1224969.15</v>
      </c>
      <c r="E171" s="9">
        <v>28332</v>
      </c>
      <c r="F171" s="61">
        <f t="shared" si="32"/>
        <v>681802</v>
      </c>
      <c r="G171" s="9">
        <v>-4944</v>
      </c>
      <c r="H171" s="61">
        <f t="shared" si="33"/>
        <v>471948</v>
      </c>
      <c r="I171" s="61">
        <f t="shared" si="34"/>
        <v>1153750</v>
      </c>
      <c r="J171" s="61">
        <f>1000*'[1]Totals from FF levels'!C171</f>
        <v>2418890</v>
      </c>
      <c r="K171" s="61">
        <v>2031.8</v>
      </c>
      <c r="L171" s="61">
        <f>1000*'[1]Totals from FF levels'!E171</f>
        <v>3344200</v>
      </c>
      <c r="M171" s="61">
        <f t="shared" si="35"/>
        <v>996529.1499999999</v>
      </c>
      <c r="N171" s="69">
        <f t="shared" si="36"/>
        <v>3028329.15</v>
      </c>
      <c r="O171" s="69">
        <f t="shared" si="37"/>
        <v>2957110</v>
      </c>
      <c r="P171" s="69">
        <f>'[2]Net concepts'!$F171*1000</f>
        <v>-151360</v>
      </c>
      <c r="Q171" s="69">
        <f t="shared" si="38"/>
        <v>2876969.15</v>
      </c>
      <c r="R171" s="61">
        <v>1832.93</v>
      </c>
      <c r="S171" s="70">
        <f t="shared" si="39"/>
        <v>0.3290689686093072</v>
      </c>
      <c r="T171" s="61">
        <v>733.6</v>
      </c>
      <c r="U171" s="61">
        <v>838</v>
      </c>
      <c r="V171" s="73">
        <f t="shared" si="40"/>
        <v>0.875417661097852</v>
      </c>
      <c r="W171" s="61">
        <f t="shared" si="41"/>
        <v>3459296.3845419846</v>
      </c>
      <c r="X171" s="73">
        <f t="shared" si="44"/>
        <v>0.22719019496278994</v>
      </c>
      <c r="Y171" s="72">
        <f t="shared" si="42"/>
        <v>3459.2963845419845</v>
      </c>
      <c r="Z171" s="9">
        <f t="shared" si="43"/>
        <v>1986</v>
      </c>
    </row>
    <row r="172" spans="1:26" ht="12.75">
      <c r="A172" s="59">
        <v>31686</v>
      </c>
      <c r="B172" s="61">
        <v>707988.99</v>
      </c>
      <c r="C172" s="61">
        <v>533538.75</v>
      </c>
      <c r="D172" s="61">
        <f t="shared" si="31"/>
        <v>1241527.74</v>
      </c>
      <c r="E172" s="9">
        <v>23556</v>
      </c>
      <c r="F172" s="61">
        <f t="shared" si="32"/>
        <v>705358</v>
      </c>
      <c r="G172" s="9">
        <v>-9572</v>
      </c>
      <c r="H172" s="61">
        <f t="shared" si="33"/>
        <v>462376</v>
      </c>
      <c r="I172" s="61">
        <f t="shared" si="34"/>
        <v>1167734</v>
      </c>
      <c r="J172" s="61">
        <f>1000*'[1]Totals from FF levels'!C172</f>
        <v>2490140</v>
      </c>
      <c r="K172" s="61">
        <v>2240.84</v>
      </c>
      <c r="L172" s="61">
        <f>1000*'[1]Totals from FF levels'!E172</f>
        <v>3441160</v>
      </c>
      <c r="M172" s="61">
        <f t="shared" si="35"/>
        <v>1024813.7400000002</v>
      </c>
      <c r="N172" s="69">
        <f t="shared" si="36"/>
        <v>3265653.74</v>
      </c>
      <c r="O172" s="69">
        <f t="shared" si="37"/>
        <v>3191860</v>
      </c>
      <c r="P172" s="69">
        <f>'[2]Net concepts'!$F172*1000</f>
        <v>-24750</v>
      </c>
      <c r="Q172" s="69">
        <f t="shared" si="38"/>
        <v>3240903.74</v>
      </c>
      <c r="R172" s="61">
        <v>1872.7</v>
      </c>
      <c r="S172" s="70">
        <f t="shared" si="39"/>
        <v>0.3138157997118213</v>
      </c>
      <c r="T172" s="61">
        <v>737.1</v>
      </c>
      <c r="U172" s="61">
        <v>838.2</v>
      </c>
      <c r="V172" s="73">
        <f t="shared" si="40"/>
        <v>0.8793843951324266</v>
      </c>
      <c r="W172" s="61">
        <f t="shared" si="41"/>
        <v>3713567.9892389094</v>
      </c>
      <c r="X172" s="73">
        <f t="shared" si="44"/>
        <v>0.21679854827474757</v>
      </c>
      <c r="Y172" s="72">
        <f t="shared" si="42"/>
        <v>3713.5679892389094</v>
      </c>
      <c r="Z172" s="9">
        <f t="shared" si="43"/>
        <v>1986</v>
      </c>
    </row>
    <row r="173" spans="1:26" ht="12.75">
      <c r="A173" s="59">
        <v>31778</v>
      </c>
      <c r="B173" s="61">
        <v>740341.08</v>
      </c>
      <c r="C173" s="61">
        <v>554424.08</v>
      </c>
      <c r="D173" s="61">
        <f t="shared" si="31"/>
        <v>1294765.16</v>
      </c>
      <c r="E173" s="9">
        <v>25141</v>
      </c>
      <c r="F173" s="61">
        <f t="shared" si="32"/>
        <v>730499</v>
      </c>
      <c r="G173" s="9">
        <v>2448</v>
      </c>
      <c r="H173" s="61">
        <f t="shared" si="33"/>
        <v>464824</v>
      </c>
      <c r="I173" s="61">
        <f t="shared" si="34"/>
        <v>1195323</v>
      </c>
      <c r="J173" s="61">
        <f>1000*'[1]Totals from FF levels'!C173</f>
        <v>2542480</v>
      </c>
      <c r="K173" s="61">
        <v>2708.15</v>
      </c>
      <c r="L173" s="61">
        <f>1000*'[1]Totals from FF levels'!E173</f>
        <v>3498220</v>
      </c>
      <c r="M173" s="61">
        <f t="shared" si="35"/>
        <v>1055182.1600000001</v>
      </c>
      <c r="N173" s="69">
        <f t="shared" si="36"/>
        <v>3763332.16</v>
      </c>
      <c r="O173" s="69">
        <f t="shared" si="37"/>
        <v>3663890</v>
      </c>
      <c r="P173" s="69">
        <f>'[2]Net concepts'!$F173*1000</f>
        <v>29889.999999999985</v>
      </c>
      <c r="Q173" s="69">
        <f t="shared" si="38"/>
        <v>3793222.16</v>
      </c>
      <c r="R173" s="61">
        <v>1912.47</v>
      </c>
      <c r="S173" s="70">
        <f t="shared" si="39"/>
        <v>0.2803850723609792</v>
      </c>
      <c r="T173" s="61">
        <v>762.6</v>
      </c>
      <c r="U173" s="61">
        <v>863.4</v>
      </c>
      <c r="V173" s="73">
        <f t="shared" si="40"/>
        <v>0.8832522585128562</v>
      </c>
      <c r="W173" s="61">
        <f t="shared" si="41"/>
        <v>4260767.095389457</v>
      </c>
      <c r="X173" s="73">
        <f t="shared" si="44"/>
        <v>0.1967248833012922</v>
      </c>
      <c r="Y173" s="72">
        <f t="shared" si="42"/>
        <v>4260.767095389458</v>
      </c>
      <c r="Z173" s="9">
        <f t="shared" si="43"/>
        <v>1987</v>
      </c>
    </row>
    <row r="174" spans="1:26" ht="12.75">
      <c r="A174" s="59">
        <v>31868</v>
      </c>
      <c r="B174" s="61">
        <v>733313.05</v>
      </c>
      <c r="C174" s="61">
        <v>524923.21</v>
      </c>
      <c r="D174" s="61">
        <f t="shared" si="31"/>
        <v>1258236.26</v>
      </c>
      <c r="E174" s="9">
        <v>17721</v>
      </c>
      <c r="F174" s="61">
        <f t="shared" si="32"/>
        <v>748220</v>
      </c>
      <c r="G174" s="9">
        <v>-5000</v>
      </c>
      <c r="H174" s="61">
        <f t="shared" si="33"/>
        <v>459824</v>
      </c>
      <c r="I174" s="61">
        <f t="shared" si="34"/>
        <v>1208044</v>
      </c>
      <c r="J174" s="61">
        <f>1000*'[1]Totals from FF levels'!C174</f>
        <v>2640020</v>
      </c>
      <c r="K174" s="61">
        <v>2783.59</v>
      </c>
      <c r="L174" s="61">
        <f>1000*'[1]Totals from FF levels'!E174</f>
        <v>3573200</v>
      </c>
      <c r="M174" s="61">
        <f t="shared" si="35"/>
        <v>983372.2599999998</v>
      </c>
      <c r="N174" s="69">
        <f t="shared" si="36"/>
        <v>3766962.26</v>
      </c>
      <c r="O174" s="69">
        <f t="shared" si="37"/>
        <v>3716770</v>
      </c>
      <c r="P174" s="69">
        <f>'[2]Net concepts'!$F174*1000</f>
        <v>45409.99999999997</v>
      </c>
      <c r="Q174" s="69">
        <f t="shared" si="38"/>
        <v>3812372.26</v>
      </c>
      <c r="R174" s="61">
        <v>1943.96</v>
      </c>
      <c r="S174" s="70">
        <f t="shared" si="39"/>
        <v>0.26105179508753557</v>
      </c>
      <c r="T174" s="61">
        <v>766.4</v>
      </c>
      <c r="U174" s="61">
        <v>863.9</v>
      </c>
      <c r="V174" s="73">
        <f t="shared" si="40"/>
        <v>0.88713971524482</v>
      </c>
      <c r="W174" s="61">
        <f t="shared" si="41"/>
        <v>4246188.278201982</v>
      </c>
      <c r="X174" s="73">
        <f t="shared" si="44"/>
        <v>0.19466960361848704</v>
      </c>
      <c r="Y174" s="72">
        <f t="shared" si="42"/>
        <v>4246.188278201982</v>
      </c>
      <c r="Z174" s="9">
        <f t="shared" si="43"/>
        <v>1987</v>
      </c>
    </row>
    <row r="175" spans="1:26" ht="12.75">
      <c r="A175" s="59">
        <v>31959</v>
      </c>
      <c r="B175" s="61">
        <v>731578.84</v>
      </c>
      <c r="C175" s="61">
        <v>520401.19</v>
      </c>
      <c r="D175" s="61">
        <f t="shared" si="31"/>
        <v>1251980.03</v>
      </c>
      <c r="E175" s="9">
        <v>20551</v>
      </c>
      <c r="F175" s="61">
        <f t="shared" si="32"/>
        <v>768771</v>
      </c>
      <c r="G175" s="9">
        <v>372</v>
      </c>
      <c r="H175" s="61">
        <f t="shared" si="33"/>
        <v>460196</v>
      </c>
      <c r="I175" s="61">
        <f t="shared" si="34"/>
        <v>1228967</v>
      </c>
      <c r="J175" s="61">
        <f>1000*'[1]Totals from FF levels'!C175</f>
        <v>2687900</v>
      </c>
      <c r="K175" s="61">
        <v>2944.43</v>
      </c>
      <c r="L175" s="61">
        <f>1000*'[1]Totals from FF levels'!E175</f>
        <v>3624500</v>
      </c>
      <c r="M175" s="61">
        <f t="shared" si="35"/>
        <v>959613.0300000003</v>
      </c>
      <c r="N175" s="69">
        <f t="shared" si="36"/>
        <v>3904043.0300000003</v>
      </c>
      <c r="O175" s="69">
        <f t="shared" si="37"/>
        <v>3881030</v>
      </c>
      <c r="P175" s="69">
        <f>'[2]Net concepts'!$F175*1000</f>
        <v>91659.99999999997</v>
      </c>
      <c r="Q175" s="69">
        <f t="shared" si="38"/>
        <v>3995703.0300000003</v>
      </c>
      <c r="R175" s="61">
        <v>2004.51</v>
      </c>
      <c r="S175" s="70">
        <f t="shared" si="39"/>
        <v>0.2457998087177846</v>
      </c>
      <c r="T175" s="61">
        <v>765.3</v>
      </c>
      <c r="U175" s="61">
        <v>860.5</v>
      </c>
      <c r="V175" s="73">
        <f t="shared" si="40"/>
        <v>0.8893666472980825</v>
      </c>
      <c r="W175" s="61">
        <f t="shared" si="41"/>
        <v>4389689.046537306</v>
      </c>
      <c r="X175" s="73">
        <f t="shared" si="44"/>
        <v>0.18739005548307183</v>
      </c>
      <c r="Y175" s="72">
        <f t="shared" si="42"/>
        <v>4389.689046537306</v>
      </c>
      <c r="Z175" s="9">
        <f t="shared" si="43"/>
        <v>1987</v>
      </c>
    </row>
    <row r="176" spans="1:26" ht="12.75">
      <c r="A176" s="59">
        <v>32051</v>
      </c>
      <c r="B176" s="61">
        <v>710773.56</v>
      </c>
      <c r="C176" s="61">
        <v>490989.78</v>
      </c>
      <c r="D176" s="61">
        <f t="shared" si="31"/>
        <v>1201763.34</v>
      </c>
      <c r="E176" s="9">
        <v>15352</v>
      </c>
      <c r="F176" s="61">
        <f t="shared" si="32"/>
        <v>784123</v>
      </c>
      <c r="G176" s="9">
        <v>-1476</v>
      </c>
      <c r="H176" s="61">
        <f t="shared" si="33"/>
        <v>458720</v>
      </c>
      <c r="I176" s="61">
        <f t="shared" si="34"/>
        <v>1242843</v>
      </c>
      <c r="J176" s="61">
        <f>1000*'[1]Totals from FF levels'!C176</f>
        <v>2751510</v>
      </c>
      <c r="K176" s="61">
        <v>2286.65</v>
      </c>
      <c r="L176" s="61">
        <f>1000*'[1]Totals from FF levels'!E176</f>
        <v>3673780</v>
      </c>
      <c r="M176" s="61">
        <f t="shared" si="35"/>
        <v>881190.3399999999</v>
      </c>
      <c r="N176" s="69">
        <f t="shared" si="36"/>
        <v>3167840.34</v>
      </c>
      <c r="O176" s="69">
        <f t="shared" si="37"/>
        <v>3208920</v>
      </c>
      <c r="P176" s="69">
        <f>'[2]Net concepts'!$F176*1000</f>
        <v>66469.99999999991</v>
      </c>
      <c r="Q176" s="69">
        <f t="shared" si="38"/>
        <v>3234310.34</v>
      </c>
      <c r="R176" s="61">
        <v>2062.91</v>
      </c>
      <c r="S176" s="70">
        <f t="shared" si="39"/>
        <v>0.2781675354257279</v>
      </c>
      <c r="T176" s="61">
        <v>831.6</v>
      </c>
      <c r="U176" s="61">
        <v>929.3</v>
      </c>
      <c r="V176" s="73">
        <f t="shared" si="40"/>
        <v>0.8948671042720328</v>
      </c>
      <c r="W176" s="61">
        <f t="shared" si="41"/>
        <v>3540012.058636363</v>
      </c>
      <c r="X176" s="73">
        <f t="shared" si="44"/>
        <v>0.22437164873025137</v>
      </c>
      <c r="Y176" s="72">
        <f t="shared" si="42"/>
        <v>3540.0120586363632</v>
      </c>
      <c r="Z176" s="9">
        <f t="shared" si="43"/>
        <v>1987</v>
      </c>
    </row>
    <row r="177" spans="1:26" ht="12.75">
      <c r="A177" s="59">
        <v>32143</v>
      </c>
      <c r="B177" s="61">
        <v>749773.62</v>
      </c>
      <c r="C177" s="61">
        <v>513688.61</v>
      </c>
      <c r="D177" s="61">
        <f t="shared" si="31"/>
        <v>1263462.23</v>
      </c>
      <c r="E177" s="9">
        <v>25497</v>
      </c>
      <c r="F177" s="61">
        <f t="shared" si="32"/>
        <v>809620</v>
      </c>
      <c r="G177" s="9">
        <v>548</v>
      </c>
      <c r="H177" s="61">
        <f t="shared" si="33"/>
        <v>459268</v>
      </c>
      <c r="I177" s="61">
        <f t="shared" si="34"/>
        <v>1268888</v>
      </c>
      <c r="J177" s="61">
        <f>1000*'[1]Totals from FF levels'!C177</f>
        <v>2767000</v>
      </c>
      <c r="K177" s="61">
        <v>2419.23</v>
      </c>
      <c r="L177" s="61">
        <f>1000*'[1]Totals from FF levels'!E177</f>
        <v>3773980</v>
      </c>
      <c r="M177" s="61">
        <f t="shared" si="35"/>
        <v>1001554.23</v>
      </c>
      <c r="N177" s="69">
        <f t="shared" si="36"/>
        <v>3420784.23</v>
      </c>
      <c r="O177" s="69">
        <f t="shared" si="37"/>
        <v>3426210.0000000005</v>
      </c>
      <c r="P177" s="69">
        <f>'[2]Net concepts'!$F177*1000</f>
        <v>78670.00000000007</v>
      </c>
      <c r="Q177" s="69">
        <f t="shared" si="38"/>
        <v>3499454.23</v>
      </c>
      <c r="R177" s="61">
        <v>2122.72</v>
      </c>
      <c r="S177" s="70">
        <f t="shared" si="39"/>
        <v>0.29278497638537115</v>
      </c>
      <c r="T177" s="61">
        <v>797.7</v>
      </c>
      <c r="U177" s="61">
        <v>884.6</v>
      </c>
      <c r="V177" s="73">
        <f t="shared" si="40"/>
        <v>0.9017635089305901</v>
      </c>
      <c r="W177" s="61">
        <f t="shared" si="41"/>
        <v>3793438.2974276044</v>
      </c>
      <c r="X177" s="73">
        <f t="shared" si="44"/>
        <v>0.21918179270839308</v>
      </c>
      <c r="Y177" s="72">
        <f t="shared" si="42"/>
        <v>3793.4382974276045</v>
      </c>
      <c r="Z177" s="9">
        <f t="shared" si="43"/>
        <v>1988</v>
      </c>
    </row>
    <row r="178" spans="1:26" ht="12.75">
      <c r="A178" s="59">
        <v>32234</v>
      </c>
      <c r="B178" s="61">
        <v>780448.49</v>
      </c>
      <c r="C178" s="61">
        <v>513281.34</v>
      </c>
      <c r="D178" s="61">
        <f t="shared" si="31"/>
        <v>1293729.83</v>
      </c>
      <c r="E178" s="9">
        <v>31063</v>
      </c>
      <c r="F178" s="61">
        <f t="shared" si="32"/>
        <v>840683</v>
      </c>
      <c r="G178" s="9">
        <v>876</v>
      </c>
      <c r="H178" s="61">
        <f t="shared" si="33"/>
        <v>460144</v>
      </c>
      <c r="I178" s="61">
        <f t="shared" si="34"/>
        <v>1300827</v>
      </c>
      <c r="J178" s="61">
        <f>1000*'[1]Totals from FF levels'!C178</f>
        <v>2834750</v>
      </c>
      <c r="K178" s="61">
        <v>2514.87</v>
      </c>
      <c r="L178" s="61">
        <f>1000*'[1]Totals from FF levels'!E178</f>
        <v>3863670</v>
      </c>
      <c r="M178" s="61">
        <f t="shared" si="35"/>
        <v>1021822.8300000001</v>
      </c>
      <c r="N178" s="69">
        <f t="shared" si="36"/>
        <v>3536692.83</v>
      </c>
      <c r="O178" s="69">
        <f t="shared" si="37"/>
        <v>3543790</v>
      </c>
      <c r="P178" s="69">
        <f>'[2]Net concepts'!$F178*1000</f>
        <v>107310.00000000006</v>
      </c>
      <c r="Q178" s="69">
        <f t="shared" si="38"/>
        <v>3644002.83</v>
      </c>
      <c r="R178" s="61">
        <v>2155.36</v>
      </c>
      <c r="S178" s="70">
        <f t="shared" si="39"/>
        <v>0.2889204347441166</v>
      </c>
      <c r="T178" s="61">
        <v>819.2</v>
      </c>
      <c r="U178" s="61">
        <v>902.5</v>
      </c>
      <c r="V178" s="73">
        <f t="shared" si="40"/>
        <v>0.9077008310249308</v>
      </c>
      <c r="W178" s="61">
        <f t="shared" si="41"/>
        <v>3896319.9207458496</v>
      </c>
      <c r="X178" s="73">
        <f t="shared" si="44"/>
        <v>0.2206718331260903</v>
      </c>
      <c r="Y178" s="72">
        <f t="shared" si="42"/>
        <v>3896.3199207458497</v>
      </c>
      <c r="Z178" s="9">
        <f t="shared" si="43"/>
        <v>1988</v>
      </c>
    </row>
    <row r="179" spans="1:26" ht="12.75">
      <c r="A179" s="59">
        <v>32325</v>
      </c>
      <c r="B179" s="61">
        <v>795061.18</v>
      </c>
      <c r="C179" s="61">
        <v>512320.08</v>
      </c>
      <c r="D179" s="61">
        <f t="shared" si="31"/>
        <v>1307381.26</v>
      </c>
      <c r="E179" s="9">
        <v>24979</v>
      </c>
      <c r="F179" s="61">
        <f t="shared" si="32"/>
        <v>865662</v>
      </c>
      <c r="G179" s="9">
        <v>-200</v>
      </c>
      <c r="H179" s="61">
        <f t="shared" si="33"/>
        <v>459944</v>
      </c>
      <c r="I179" s="61">
        <f t="shared" si="34"/>
        <v>1325606</v>
      </c>
      <c r="J179" s="61">
        <f>1000*'[1]Totals from FF levels'!C179</f>
        <v>2894980</v>
      </c>
      <c r="K179" s="61">
        <v>2459.28</v>
      </c>
      <c r="L179" s="61">
        <f>1000*'[1]Totals from FF levels'!E179</f>
        <v>3931620</v>
      </c>
      <c r="M179" s="61">
        <f t="shared" si="35"/>
        <v>1018415.2599999998</v>
      </c>
      <c r="N179" s="69">
        <f t="shared" si="36"/>
        <v>3477695.26</v>
      </c>
      <c r="O179" s="69">
        <f t="shared" si="37"/>
        <v>3495920</v>
      </c>
      <c r="P179" s="69">
        <f>'[2]Net concepts'!$F179*1000</f>
        <v>101240.00000000001</v>
      </c>
      <c r="Q179" s="69">
        <f t="shared" si="38"/>
        <v>3578935.26</v>
      </c>
      <c r="R179" s="61">
        <v>2214.25</v>
      </c>
      <c r="S179" s="70">
        <f t="shared" si="39"/>
        <v>0.29284200709408903</v>
      </c>
      <c r="T179" s="61">
        <v>825.7</v>
      </c>
      <c r="U179" s="61">
        <v>907.5</v>
      </c>
      <c r="V179" s="73">
        <f t="shared" si="40"/>
        <v>0.9098622589531681</v>
      </c>
      <c r="W179" s="61">
        <f t="shared" si="41"/>
        <v>3822221.6888094945</v>
      </c>
      <c r="X179" s="73">
        <f t="shared" si="44"/>
        <v>0.2286172653322132</v>
      </c>
      <c r="Y179" s="72">
        <f t="shared" si="42"/>
        <v>3822.2216888094945</v>
      </c>
      <c r="Z179" s="9">
        <f t="shared" si="43"/>
        <v>1988</v>
      </c>
    </row>
    <row r="180" spans="1:26" ht="12.75">
      <c r="A180" s="59">
        <v>32417</v>
      </c>
      <c r="B180" s="61">
        <v>834693.1</v>
      </c>
      <c r="C180" s="61">
        <v>508955.43</v>
      </c>
      <c r="D180" s="61">
        <f t="shared" si="31"/>
        <v>1343648.53</v>
      </c>
      <c r="E180" s="9">
        <v>21578</v>
      </c>
      <c r="F180" s="61">
        <f t="shared" si="32"/>
        <v>887240</v>
      </c>
      <c r="G180" s="9">
        <v>-484</v>
      </c>
      <c r="H180" s="61">
        <f t="shared" si="33"/>
        <v>459460</v>
      </c>
      <c r="I180" s="61">
        <f t="shared" si="34"/>
        <v>1346700</v>
      </c>
      <c r="J180" s="61">
        <f>1000*'[1]Totals from FF levels'!C180</f>
        <v>2936480</v>
      </c>
      <c r="K180" s="61">
        <v>2558.78</v>
      </c>
      <c r="L180" s="61">
        <f>1000*'[1]Totals from FF levels'!E180</f>
        <v>3981760</v>
      </c>
      <c r="M180" s="61">
        <f t="shared" si="35"/>
        <v>1042228.5300000003</v>
      </c>
      <c r="N180" s="69">
        <f t="shared" si="36"/>
        <v>3601008.5300000003</v>
      </c>
      <c r="O180" s="69">
        <f t="shared" si="37"/>
        <v>3604060</v>
      </c>
      <c r="P180" s="69">
        <f>'[2]Net concepts'!$F180*1000</f>
        <v>196819.99999999994</v>
      </c>
      <c r="Q180" s="69">
        <f t="shared" si="38"/>
        <v>3797828.5300000003</v>
      </c>
      <c r="R180" s="61">
        <v>2276.3</v>
      </c>
      <c r="S180" s="70">
        <f t="shared" si="39"/>
        <v>0.2894268428739324</v>
      </c>
      <c r="T180" s="61">
        <v>842</v>
      </c>
      <c r="U180" s="61">
        <v>916.7</v>
      </c>
      <c r="V180" s="73">
        <f t="shared" si="40"/>
        <v>0.9185120541071233</v>
      </c>
      <c r="W180" s="61">
        <f t="shared" si="41"/>
        <v>3920480.4269014257</v>
      </c>
      <c r="X180" s="73">
        <f t="shared" si="44"/>
        <v>0.23179425792695912</v>
      </c>
      <c r="Y180" s="72">
        <f t="shared" si="42"/>
        <v>3920.4804269014257</v>
      </c>
      <c r="Z180" s="9">
        <f t="shared" si="43"/>
        <v>1988</v>
      </c>
    </row>
    <row r="181" spans="1:26" ht="12.75">
      <c r="A181" s="59">
        <v>32509</v>
      </c>
      <c r="B181" s="61">
        <v>832074.03</v>
      </c>
      <c r="C181" s="61">
        <v>509243.77</v>
      </c>
      <c r="D181" s="61">
        <f t="shared" si="31"/>
        <v>1341317.8</v>
      </c>
      <c r="E181" s="9">
        <v>14571</v>
      </c>
      <c r="F181" s="61">
        <f t="shared" si="32"/>
        <v>901811</v>
      </c>
      <c r="G181" s="9">
        <v>-1639</v>
      </c>
      <c r="H181" s="61">
        <f t="shared" si="33"/>
        <v>457821</v>
      </c>
      <c r="I181" s="61">
        <f t="shared" si="34"/>
        <v>1359632</v>
      </c>
      <c r="J181" s="61">
        <f>1000*'[1]Totals from FF levels'!C181</f>
        <v>3137350</v>
      </c>
      <c r="K181" s="61">
        <v>2670.18</v>
      </c>
      <c r="L181" s="61">
        <f>1000*'[1]Totals from FF levels'!E181</f>
        <v>4191649.9999999995</v>
      </c>
      <c r="M181" s="61">
        <f t="shared" si="35"/>
        <v>1035985.7999999998</v>
      </c>
      <c r="N181" s="69">
        <f t="shared" si="36"/>
        <v>3706165.8</v>
      </c>
      <c r="O181" s="69">
        <f t="shared" si="37"/>
        <v>3724480</v>
      </c>
      <c r="P181" s="69">
        <f>'[2]Net concepts'!$F181*1000</f>
        <v>180110.00000000012</v>
      </c>
      <c r="Q181" s="69">
        <f t="shared" si="38"/>
        <v>3886275.8</v>
      </c>
      <c r="R181" s="61">
        <v>2339.93</v>
      </c>
      <c r="S181" s="70">
        <f t="shared" si="39"/>
        <v>0.2795303437315189</v>
      </c>
      <c r="T181" s="61">
        <v>881.2</v>
      </c>
      <c r="U181" s="61">
        <v>952.7</v>
      </c>
      <c r="V181" s="73">
        <f t="shared" si="40"/>
        <v>0.9249501417025296</v>
      </c>
      <c r="W181" s="61">
        <f t="shared" si="41"/>
        <v>4006881.7041080343</v>
      </c>
      <c r="X181" s="73">
        <f t="shared" si="44"/>
        <v>0.22451074099275323</v>
      </c>
      <c r="Y181" s="72">
        <f t="shared" si="42"/>
        <v>4006.8817041080342</v>
      </c>
      <c r="Z181" s="9">
        <f t="shared" si="43"/>
        <v>1989</v>
      </c>
    </row>
    <row r="182" spans="1:26" ht="12.75">
      <c r="A182" s="59">
        <v>32599</v>
      </c>
      <c r="B182" s="61">
        <v>847735.06</v>
      </c>
      <c r="C182" s="61">
        <v>503309.32</v>
      </c>
      <c r="D182" s="61">
        <f t="shared" si="31"/>
        <v>1351044.3800000001</v>
      </c>
      <c r="E182" s="9">
        <v>21398</v>
      </c>
      <c r="F182" s="61">
        <f t="shared" si="32"/>
        <v>923209</v>
      </c>
      <c r="G182" s="9">
        <v>-3548</v>
      </c>
      <c r="H182" s="61">
        <f t="shared" si="33"/>
        <v>454273</v>
      </c>
      <c r="I182" s="61">
        <f t="shared" si="34"/>
        <v>1377482</v>
      </c>
      <c r="J182" s="61">
        <f>1000*'[1]Totals from FF levels'!C182</f>
        <v>3274210</v>
      </c>
      <c r="K182" s="61">
        <v>2836.62</v>
      </c>
      <c r="L182" s="61">
        <f>1000*'[1]Totals from FF levels'!E182</f>
        <v>4373890</v>
      </c>
      <c r="M182" s="61">
        <f t="shared" si="35"/>
        <v>1073242.38</v>
      </c>
      <c r="N182" s="69">
        <f t="shared" si="36"/>
        <v>3909862.38</v>
      </c>
      <c r="O182" s="69">
        <f t="shared" si="37"/>
        <v>3936300</v>
      </c>
      <c r="P182" s="69">
        <f>'[2]Net concepts'!$F182*1000</f>
        <v>202829.99999999994</v>
      </c>
      <c r="Q182" s="69">
        <f t="shared" si="38"/>
        <v>4112692.38</v>
      </c>
      <c r="R182" s="61">
        <v>2359.6</v>
      </c>
      <c r="S182" s="70">
        <f t="shared" si="39"/>
        <v>0.2744962036234124</v>
      </c>
      <c r="T182" s="61">
        <v>875.4</v>
      </c>
      <c r="U182" s="61">
        <v>941.1</v>
      </c>
      <c r="V182" s="73">
        <f t="shared" si="40"/>
        <v>0.9301880777813197</v>
      </c>
      <c r="W182" s="61">
        <f t="shared" si="41"/>
        <v>4203303.045257025</v>
      </c>
      <c r="X182" s="73">
        <f t="shared" si="44"/>
        <v>0.21681966719248058</v>
      </c>
      <c r="Y182" s="72">
        <f t="shared" si="42"/>
        <v>4203.303045257026</v>
      </c>
      <c r="Z182" s="9">
        <f t="shared" si="43"/>
        <v>1989</v>
      </c>
    </row>
    <row r="183" spans="1:26" ht="12.75">
      <c r="A183" s="59">
        <v>32690</v>
      </c>
      <c r="B183" s="61">
        <v>891645.53</v>
      </c>
      <c r="C183" s="61">
        <v>512431.82</v>
      </c>
      <c r="D183" s="61">
        <f t="shared" si="31"/>
        <v>1404077.35</v>
      </c>
      <c r="E183" s="9">
        <v>15837</v>
      </c>
      <c r="F183" s="61">
        <f t="shared" si="32"/>
        <v>939046</v>
      </c>
      <c r="G183" s="9">
        <v>-1182</v>
      </c>
      <c r="H183" s="61">
        <f t="shared" si="33"/>
        <v>453091</v>
      </c>
      <c r="I183" s="61">
        <f t="shared" si="34"/>
        <v>1392137</v>
      </c>
      <c r="J183" s="61">
        <f>1000*'[1]Totals from FF levels'!C183</f>
        <v>3311730</v>
      </c>
      <c r="K183" s="61">
        <v>3056.97</v>
      </c>
      <c r="L183" s="61">
        <f>1000*'[1]Totals from FF levels'!E183</f>
        <v>4428490</v>
      </c>
      <c r="M183" s="61">
        <f t="shared" si="35"/>
        <v>1128700.35</v>
      </c>
      <c r="N183" s="69">
        <f t="shared" si="36"/>
        <v>4185670.35</v>
      </c>
      <c r="O183" s="69">
        <f t="shared" si="37"/>
        <v>4173729.9999999995</v>
      </c>
      <c r="P183" s="69">
        <f>'[2]Net concepts'!$F183*1000</f>
        <v>205660.0000000001</v>
      </c>
      <c r="Q183" s="69">
        <f t="shared" si="38"/>
        <v>4391330.350000001</v>
      </c>
      <c r="R183" s="61">
        <v>2396.98</v>
      </c>
      <c r="S183" s="70">
        <f t="shared" si="39"/>
        <v>0.2696582042109456</v>
      </c>
      <c r="T183" s="61">
        <v>868.3</v>
      </c>
      <c r="U183" s="61">
        <v>929.3</v>
      </c>
      <c r="V183" s="73">
        <f t="shared" si="40"/>
        <v>0.9343591950930809</v>
      </c>
      <c r="W183" s="61">
        <f t="shared" si="41"/>
        <v>4479722.971616953</v>
      </c>
      <c r="X183" s="73">
        <f t="shared" si="44"/>
        <v>0.21302335240041062</v>
      </c>
      <c r="Y183" s="72">
        <f t="shared" si="42"/>
        <v>4479.722971616952</v>
      </c>
      <c r="Z183" s="9">
        <f t="shared" si="43"/>
        <v>1989</v>
      </c>
    </row>
    <row r="184" spans="1:26" ht="12.75">
      <c r="A184" s="59">
        <v>32782</v>
      </c>
      <c r="B184" s="61">
        <v>911110.58</v>
      </c>
      <c r="C184" s="61">
        <v>502089.78</v>
      </c>
      <c r="D184" s="61">
        <f t="shared" si="31"/>
        <v>1413200.3599999999</v>
      </c>
      <c r="E184" s="9">
        <v>22041</v>
      </c>
      <c r="F184" s="61">
        <f t="shared" si="32"/>
        <v>961087</v>
      </c>
      <c r="G184" s="9">
        <v>2693</v>
      </c>
      <c r="H184" s="61">
        <f t="shared" si="33"/>
        <v>455784</v>
      </c>
      <c r="I184" s="61">
        <f t="shared" si="34"/>
        <v>1416871</v>
      </c>
      <c r="J184" s="61">
        <f>1000*'[1]Totals from FF levels'!C184</f>
        <v>3338270</v>
      </c>
      <c r="K184" s="61">
        <v>3145.31</v>
      </c>
      <c r="L184" s="61">
        <f>1000*'[1]Totals from FF levels'!E184</f>
        <v>4482220</v>
      </c>
      <c r="M184" s="61">
        <f t="shared" si="35"/>
        <v>1140279.3599999999</v>
      </c>
      <c r="N184" s="69">
        <f t="shared" si="36"/>
        <v>4285589.359999999</v>
      </c>
      <c r="O184" s="69">
        <f t="shared" si="37"/>
        <v>4289260</v>
      </c>
      <c r="P184" s="69">
        <f>'[2]Net concepts'!$F184*1000</f>
        <v>226700.00000000006</v>
      </c>
      <c r="Q184" s="69">
        <f t="shared" si="38"/>
        <v>4512289.359999999</v>
      </c>
      <c r="R184" s="61">
        <v>2445.17</v>
      </c>
      <c r="S184" s="70">
        <f t="shared" si="39"/>
        <v>0.26607293984881464</v>
      </c>
      <c r="T184" s="61">
        <v>866.7</v>
      </c>
      <c r="U184" s="61">
        <v>922.9</v>
      </c>
      <c r="V184" s="73">
        <f t="shared" si="40"/>
        <v>0.9391049951240655</v>
      </c>
      <c r="W184" s="61">
        <f t="shared" si="41"/>
        <v>4563482.6587562</v>
      </c>
      <c r="X184" s="73">
        <f t="shared" si="44"/>
        <v>0.2125986657760416</v>
      </c>
      <c r="Y184" s="72">
        <f t="shared" si="42"/>
        <v>4563.4826587562</v>
      </c>
      <c r="Z184" s="9">
        <f t="shared" si="43"/>
        <v>1989</v>
      </c>
    </row>
    <row r="185" spans="1:26" ht="12.75">
      <c r="A185" s="59">
        <v>32874</v>
      </c>
      <c r="B185" s="61">
        <v>908752.89</v>
      </c>
      <c r="C185" s="61">
        <v>505494.94</v>
      </c>
      <c r="D185" s="61">
        <f t="shared" si="31"/>
        <v>1414247.83</v>
      </c>
      <c r="E185" s="9">
        <v>6883</v>
      </c>
      <c r="F185" s="61">
        <f t="shared" si="32"/>
        <v>967970</v>
      </c>
      <c r="G185" s="9">
        <v>-719</v>
      </c>
      <c r="H185" s="61">
        <f t="shared" si="33"/>
        <v>455065</v>
      </c>
      <c r="I185" s="61">
        <f t="shared" si="34"/>
        <v>1423035</v>
      </c>
      <c r="J185" s="61">
        <f>1000*'[1]Totals from FF levels'!C185</f>
        <v>3352560</v>
      </c>
      <c r="K185" s="61">
        <v>3011.9</v>
      </c>
      <c r="L185" s="61">
        <f>1000*'[1]Totals from FF levels'!E185</f>
        <v>4532740</v>
      </c>
      <c r="M185" s="61">
        <f t="shared" si="35"/>
        <v>1171392.83</v>
      </c>
      <c r="N185" s="69">
        <f t="shared" si="36"/>
        <v>4183292.83</v>
      </c>
      <c r="O185" s="69">
        <f t="shared" si="37"/>
        <v>4192080</v>
      </c>
      <c r="P185" s="69">
        <f>'[2]Net concepts'!$F185*1000</f>
        <v>255659.99999999985</v>
      </c>
      <c r="Q185" s="69">
        <f t="shared" si="38"/>
        <v>4438952.83</v>
      </c>
      <c r="R185" s="61">
        <v>2475.76</v>
      </c>
      <c r="S185" s="70">
        <f t="shared" si="39"/>
        <v>0.28001693345478756</v>
      </c>
      <c r="T185" s="61">
        <v>881.6</v>
      </c>
      <c r="U185" s="61">
        <v>934</v>
      </c>
      <c r="V185" s="73">
        <f t="shared" si="40"/>
        <v>0.94389721627409</v>
      </c>
      <c r="W185" s="61">
        <f t="shared" si="41"/>
        <v>4431936.8230716875</v>
      </c>
      <c r="X185" s="73">
        <f t="shared" si="44"/>
        <v>0.21723386980777054</v>
      </c>
      <c r="Y185" s="72">
        <f t="shared" si="42"/>
        <v>4431.936823071687</v>
      </c>
      <c r="Z185" s="9">
        <f t="shared" si="43"/>
        <v>1990</v>
      </c>
    </row>
    <row r="186" spans="1:26" ht="12.75">
      <c r="A186" s="59">
        <v>32964</v>
      </c>
      <c r="B186" s="61">
        <v>899244.89</v>
      </c>
      <c r="C186" s="61">
        <v>499297.95</v>
      </c>
      <c r="D186" s="61">
        <f t="shared" si="31"/>
        <v>1398542.84</v>
      </c>
      <c r="E186" s="9">
        <v>16456</v>
      </c>
      <c r="F186" s="61">
        <f t="shared" si="32"/>
        <v>984426</v>
      </c>
      <c r="G186" s="9">
        <v>48</v>
      </c>
      <c r="H186" s="61">
        <f t="shared" si="33"/>
        <v>455113</v>
      </c>
      <c r="I186" s="61">
        <f t="shared" si="34"/>
        <v>1439539</v>
      </c>
      <c r="J186" s="61">
        <f>1000*'[1]Totals from FF levels'!C186</f>
        <v>3353140</v>
      </c>
      <c r="K186" s="61">
        <v>3141.58</v>
      </c>
      <c r="L186" s="61">
        <f>1000*'[1]Totals from FF levels'!E186</f>
        <v>4582520</v>
      </c>
      <c r="M186" s="61">
        <f t="shared" si="35"/>
        <v>1188383.8399999999</v>
      </c>
      <c r="N186" s="69">
        <f t="shared" si="36"/>
        <v>4329963.84</v>
      </c>
      <c r="O186" s="69">
        <f t="shared" si="37"/>
        <v>4370960</v>
      </c>
      <c r="P186" s="69">
        <f>'[2]Net concepts'!$F186*1000</f>
        <v>233329.99999999994</v>
      </c>
      <c r="Q186" s="69">
        <f t="shared" si="38"/>
        <v>4563293.84</v>
      </c>
      <c r="R186" s="61">
        <v>2500.71</v>
      </c>
      <c r="S186" s="70">
        <f t="shared" si="39"/>
        <v>0.2744558347166243</v>
      </c>
      <c r="T186" s="61">
        <v>883</v>
      </c>
      <c r="U186" s="61">
        <v>933</v>
      </c>
      <c r="V186" s="73">
        <f t="shared" si="40"/>
        <v>0.9464094319399786</v>
      </c>
      <c r="W186" s="61">
        <f t="shared" si="41"/>
        <v>4575148.655402038</v>
      </c>
      <c r="X186" s="73">
        <f t="shared" si="44"/>
        <v>0.20767953803512595</v>
      </c>
      <c r="Y186" s="72">
        <f t="shared" si="42"/>
        <v>4575.1486554020385</v>
      </c>
      <c r="Z186" s="9">
        <f t="shared" si="43"/>
        <v>1990</v>
      </c>
    </row>
    <row r="187" spans="1:26" ht="12.75">
      <c r="A187" s="59">
        <v>33055</v>
      </c>
      <c r="B187" s="61">
        <v>905312.94</v>
      </c>
      <c r="C187" s="61">
        <v>500889.38</v>
      </c>
      <c r="D187" s="61">
        <f t="shared" si="31"/>
        <v>1406202.3199999998</v>
      </c>
      <c r="E187" s="9">
        <v>7449</v>
      </c>
      <c r="F187" s="61">
        <f t="shared" si="32"/>
        <v>991875</v>
      </c>
      <c r="G187" s="9">
        <v>-657</v>
      </c>
      <c r="H187" s="61">
        <f t="shared" si="33"/>
        <v>454456</v>
      </c>
      <c r="I187" s="61">
        <f t="shared" si="34"/>
        <v>1446331</v>
      </c>
      <c r="J187" s="61">
        <f>1000*'[1]Totals from FF levels'!C187</f>
        <v>3360900</v>
      </c>
      <c r="K187" s="61">
        <v>2659.25</v>
      </c>
      <c r="L187" s="61">
        <f>1000*'[1]Totals from FF levels'!E187</f>
        <v>4597270</v>
      </c>
      <c r="M187" s="61">
        <f t="shared" si="35"/>
        <v>1196241.3199999998</v>
      </c>
      <c r="N187" s="69">
        <f t="shared" si="36"/>
        <v>3855491.32</v>
      </c>
      <c r="O187" s="69">
        <f t="shared" si="37"/>
        <v>3895620.0000000005</v>
      </c>
      <c r="P187" s="69">
        <f>'[2]Net concepts'!$F187*1000</f>
        <v>199829.99999999994</v>
      </c>
      <c r="Q187" s="69">
        <f t="shared" si="38"/>
        <v>4055321.32</v>
      </c>
      <c r="R187" s="61">
        <v>2515.32</v>
      </c>
      <c r="S187" s="70">
        <f t="shared" si="39"/>
        <v>0.3102694885589834</v>
      </c>
      <c r="T187" s="61">
        <v>869.4</v>
      </c>
      <c r="U187" s="61">
        <v>912.6</v>
      </c>
      <c r="V187" s="73">
        <f t="shared" si="40"/>
        <v>0.9526627218934911</v>
      </c>
      <c r="W187" s="61">
        <f t="shared" si="41"/>
        <v>4047068.5284472047</v>
      </c>
      <c r="X187" s="73">
        <f aca="true" t="shared" si="45" ref="X187:X218">B187/N187</f>
        <v>0.2348113028562077</v>
      </c>
      <c r="Y187" s="72">
        <f t="shared" si="42"/>
        <v>4047.0685284472047</v>
      </c>
      <c r="Z187" s="9">
        <f t="shared" si="43"/>
        <v>1990</v>
      </c>
    </row>
    <row r="188" spans="1:26" ht="12.75">
      <c r="A188" s="59">
        <v>33147</v>
      </c>
      <c r="B188" s="61">
        <v>897408.18</v>
      </c>
      <c r="C188" s="61">
        <v>488457.28</v>
      </c>
      <c r="D188" s="61">
        <f t="shared" si="31"/>
        <v>1385865.46</v>
      </c>
      <c r="E188" s="9">
        <v>16300</v>
      </c>
      <c r="F188" s="61">
        <f t="shared" si="32"/>
        <v>1008175</v>
      </c>
      <c r="G188" s="9">
        <v>-20</v>
      </c>
      <c r="H188" s="61">
        <f t="shared" si="33"/>
        <v>454436</v>
      </c>
      <c r="I188" s="61">
        <f t="shared" si="34"/>
        <v>1462611</v>
      </c>
      <c r="J188" s="61">
        <f>1000*'[1]Totals from FF levels'!C188</f>
        <v>3397820</v>
      </c>
      <c r="K188" s="61">
        <v>2967.11</v>
      </c>
      <c r="L188" s="61">
        <f>1000*'[1]Totals from FF levels'!E188</f>
        <v>4689360</v>
      </c>
      <c r="M188" s="61">
        <f t="shared" si="35"/>
        <v>1214794.46</v>
      </c>
      <c r="N188" s="69">
        <f t="shared" si="36"/>
        <v>4181904.46</v>
      </c>
      <c r="O188" s="69">
        <f t="shared" si="37"/>
        <v>4258650</v>
      </c>
      <c r="P188" s="69">
        <f>'[2]Net concepts'!$F188*1000</f>
        <v>234149.99999999985</v>
      </c>
      <c r="Q188" s="69">
        <f t="shared" si="38"/>
        <v>4416054.46</v>
      </c>
      <c r="R188" s="61">
        <v>2508.93</v>
      </c>
      <c r="S188" s="70">
        <f t="shared" si="39"/>
        <v>0.2904883341117745</v>
      </c>
      <c r="T188" s="61">
        <v>812.8</v>
      </c>
      <c r="U188" s="61">
        <v>849.6</v>
      </c>
      <c r="V188" s="73">
        <f t="shared" si="40"/>
        <v>0.9566854990583803</v>
      </c>
      <c r="W188" s="61">
        <f t="shared" si="41"/>
        <v>4371242.654055119</v>
      </c>
      <c r="X188" s="73">
        <f t="shared" si="45"/>
        <v>0.2145931808303435</v>
      </c>
      <c r="Y188" s="72">
        <f t="shared" si="42"/>
        <v>4371.242654055119</v>
      </c>
      <c r="Z188" s="9">
        <f t="shared" si="43"/>
        <v>1990</v>
      </c>
    </row>
    <row r="189" spans="1:26" ht="12.75">
      <c r="A189" s="59">
        <v>33239</v>
      </c>
      <c r="B189" s="61">
        <v>920196.18</v>
      </c>
      <c r="C189" s="61">
        <v>497279.62</v>
      </c>
      <c r="D189" s="61">
        <f t="shared" si="31"/>
        <v>1417475.8</v>
      </c>
      <c r="E189" s="9">
        <v>19164</v>
      </c>
      <c r="F189" s="61">
        <f t="shared" si="32"/>
        <v>1027339</v>
      </c>
      <c r="G189" s="9">
        <v>326</v>
      </c>
      <c r="H189" s="61">
        <f t="shared" si="33"/>
        <v>454762</v>
      </c>
      <c r="I189" s="61">
        <f t="shared" si="34"/>
        <v>1482101</v>
      </c>
      <c r="J189" s="61">
        <f>1000*'[1]Totals from FF levels'!C189</f>
        <v>3444270</v>
      </c>
      <c r="K189" s="61">
        <v>3409.5</v>
      </c>
      <c r="L189" s="61">
        <f>1000*'[1]Totals from FF levels'!E189</f>
        <v>4729420</v>
      </c>
      <c r="M189" s="61">
        <f t="shared" si="35"/>
        <v>1220524.7999999998</v>
      </c>
      <c r="N189" s="69">
        <f t="shared" si="36"/>
        <v>4630024.8</v>
      </c>
      <c r="O189" s="69">
        <f t="shared" si="37"/>
        <v>4694650</v>
      </c>
      <c r="P189" s="69">
        <f>'[2]Net concepts'!$F189*1000</f>
        <v>222140.0000000001</v>
      </c>
      <c r="Q189" s="69">
        <f t="shared" si="38"/>
        <v>4852164.8</v>
      </c>
      <c r="R189" s="61">
        <v>2521.5</v>
      </c>
      <c r="S189" s="70">
        <f t="shared" si="39"/>
        <v>0.2636108558209018</v>
      </c>
      <c r="T189" s="61">
        <v>786.5</v>
      </c>
      <c r="U189" s="61">
        <v>815.1</v>
      </c>
      <c r="V189" s="73">
        <f t="shared" si="40"/>
        <v>0.9649122807017544</v>
      </c>
      <c r="W189" s="61">
        <f t="shared" si="41"/>
        <v>4798389.338181818</v>
      </c>
      <c r="X189" s="73">
        <f t="shared" si="45"/>
        <v>0.19874541060773585</v>
      </c>
      <c r="Y189" s="72">
        <f t="shared" si="42"/>
        <v>4798.389338181818</v>
      </c>
      <c r="Z189" s="9">
        <f t="shared" si="43"/>
        <v>1991</v>
      </c>
    </row>
    <row r="190" spans="1:26" ht="12.75">
      <c r="A190" s="59">
        <v>33329</v>
      </c>
      <c r="B190" s="61">
        <v>951580.36</v>
      </c>
      <c r="C190" s="61">
        <v>498860.16</v>
      </c>
      <c r="D190" s="61">
        <f t="shared" si="31"/>
        <v>1450440.52</v>
      </c>
      <c r="E190" s="9">
        <v>24136</v>
      </c>
      <c r="F190" s="61">
        <f t="shared" si="32"/>
        <v>1051475</v>
      </c>
      <c r="G190" s="9">
        <v>1456</v>
      </c>
      <c r="H190" s="61">
        <f t="shared" si="33"/>
        <v>456218</v>
      </c>
      <c r="I190" s="61">
        <f t="shared" si="34"/>
        <v>1507693</v>
      </c>
      <c r="J190" s="61">
        <f>1000*'[1]Totals from FF levels'!C190</f>
        <v>3471680</v>
      </c>
      <c r="K190" s="61">
        <v>3367.24</v>
      </c>
      <c r="L190" s="61">
        <f>1000*'[1]Totals from FF levels'!E190</f>
        <v>4752530</v>
      </c>
      <c r="M190" s="61">
        <f t="shared" si="35"/>
        <v>1223597.52</v>
      </c>
      <c r="N190" s="69">
        <f t="shared" si="36"/>
        <v>4590837.52</v>
      </c>
      <c r="O190" s="69">
        <f t="shared" si="37"/>
        <v>4648090</v>
      </c>
      <c r="P190" s="69">
        <f>'[2]Net concepts'!$F190*1000</f>
        <v>205880.00000000012</v>
      </c>
      <c r="Q190" s="69">
        <f t="shared" si="38"/>
        <v>4796717.52</v>
      </c>
      <c r="R190" s="61">
        <v>2494.18</v>
      </c>
      <c r="S190" s="70">
        <f t="shared" si="39"/>
        <v>0.26653034760419925</v>
      </c>
      <c r="T190" s="61">
        <v>780.5</v>
      </c>
      <c r="U190" s="61">
        <v>808.8</v>
      </c>
      <c r="V190" s="73">
        <f t="shared" si="40"/>
        <v>0.9650098911968349</v>
      </c>
      <c r="W190" s="61">
        <f t="shared" si="41"/>
        <v>4757295.818290838</v>
      </c>
      <c r="X190" s="73">
        <f t="shared" si="45"/>
        <v>0.2072781613059571</v>
      </c>
      <c r="Y190" s="72">
        <f t="shared" si="42"/>
        <v>4757.295818290838</v>
      </c>
      <c r="Z190" s="9">
        <f t="shared" si="43"/>
        <v>1991</v>
      </c>
    </row>
    <row r="191" spans="1:26" ht="12.75">
      <c r="A191" s="59">
        <v>33420</v>
      </c>
      <c r="B191" s="61">
        <v>969046.78</v>
      </c>
      <c r="C191" s="61">
        <v>495260.27</v>
      </c>
      <c r="D191" s="61">
        <f t="shared" si="31"/>
        <v>1464307.05</v>
      </c>
      <c r="E191" s="9">
        <v>20409</v>
      </c>
      <c r="F191" s="61">
        <f t="shared" si="32"/>
        <v>1071884</v>
      </c>
      <c r="G191" s="9">
        <v>-689</v>
      </c>
      <c r="H191" s="61">
        <f t="shared" si="33"/>
        <v>455529</v>
      </c>
      <c r="I191" s="61">
        <f t="shared" si="34"/>
        <v>1527413</v>
      </c>
      <c r="J191" s="61">
        <f>1000*'[1]Totals from FF levels'!C191</f>
        <v>3495650</v>
      </c>
      <c r="K191" s="61">
        <v>3549.95</v>
      </c>
      <c r="L191" s="61">
        <f>1000*'[1]Totals from FF levels'!E191</f>
        <v>4769950</v>
      </c>
      <c r="M191" s="61">
        <f t="shared" si="35"/>
        <v>1211194.0499999998</v>
      </c>
      <c r="N191" s="69">
        <f t="shared" si="36"/>
        <v>4761144.05</v>
      </c>
      <c r="O191" s="69">
        <f t="shared" si="37"/>
        <v>4824250</v>
      </c>
      <c r="P191" s="69">
        <f>'[2]Net concepts'!$F191*1000</f>
        <v>127770.0000000002</v>
      </c>
      <c r="Q191" s="69">
        <f t="shared" si="38"/>
        <v>4888914.05</v>
      </c>
      <c r="R191" s="61">
        <v>2463.19</v>
      </c>
      <c r="S191" s="70">
        <f t="shared" si="39"/>
        <v>0.25439138939726047</v>
      </c>
      <c r="T191" s="61">
        <v>801.5</v>
      </c>
      <c r="U191" s="61">
        <v>829.8</v>
      </c>
      <c r="V191" s="73">
        <f t="shared" si="40"/>
        <v>0.9658953964810798</v>
      </c>
      <c r="W191" s="61">
        <f t="shared" si="41"/>
        <v>4929254.314023705</v>
      </c>
      <c r="X191" s="73">
        <f t="shared" si="45"/>
        <v>0.20353233798922762</v>
      </c>
      <c r="Y191" s="72">
        <f t="shared" si="42"/>
        <v>4929.254314023705</v>
      </c>
      <c r="Z191" s="9">
        <f t="shared" si="43"/>
        <v>1991</v>
      </c>
    </row>
    <row r="192" spans="1:26" ht="12.75">
      <c r="A192" s="59">
        <v>33512</v>
      </c>
      <c r="B192" s="61">
        <v>996881.1</v>
      </c>
      <c r="C192" s="61">
        <v>488930.52</v>
      </c>
      <c r="D192" s="61">
        <f t="shared" si="31"/>
        <v>1485811.62</v>
      </c>
      <c r="E192" s="9">
        <v>15059</v>
      </c>
      <c r="F192" s="61">
        <f t="shared" si="32"/>
        <v>1086943</v>
      </c>
      <c r="G192" s="9">
        <v>-5769</v>
      </c>
      <c r="H192" s="61">
        <f t="shared" si="33"/>
        <v>449760</v>
      </c>
      <c r="I192" s="61">
        <f t="shared" si="34"/>
        <v>1536703</v>
      </c>
      <c r="J192" s="61">
        <f>1000*'[1]Totals from FF levels'!C192</f>
        <v>3547790</v>
      </c>
      <c r="K192" s="61">
        <v>4013.98</v>
      </c>
      <c r="L192" s="61">
        <f>1000*'[1]Totals from FF levels'!E192</f>
        <v>4830990</v>
      </c>
      <c r="M192" s="61">
        <f t="shared" si="35"/>
        <v>1232308.62</v>
      </c>
      <c r="N192" s="69">
        <f t="shared" si="36"/>
        <v>5246288.62</v>
      </c>
      <c r="O192" s="69">
        <f t="shared" si="37"/>
        <v>5297180</v>
      </c>
      <c r="P192" s="69">
        <f>'[2]Net concepts'!$F192*1000</f>
        <v>128550.00000000017</v>
      </c>
      <c r="Q192" s="69">
        <f t="shared" si="38"/>
        <v>5374838.62</v>
      </c>
      <c r="R192" s="61">
        <v>2484.5</v>
      </c>
      <c r="S192" s="70">
        <f t="shared" si="39"/>
        <v>0.23489150316705223</v>
      </c>
      <c r="T192" s="61">
        <v>832.1</v>
      </c>
      <c r="U192" s="61">
        <v>864.2</v>
      </c>
      <c r="V192" s="73">
        <f t="shared" si="40"/>
        <v>0.9628558204119416</v>
      </c>
      <c r="W192" s="61">
        <f t="shared" si="41"/>
        <v>5448675.189765654</v>
      </c>
      <c r="X192" s="73">
        <f t="shared" si="45"/>
        <v>0.19001644251894018</v>
      </c>
      <c r="Y192" s="72">
        <f t="shared" si="42"/>
        <v>5448.675189765653</v>
      </c>
      <c r="Z192" s="9">
        <f t="shared" si="43"/>
        <v>1991</v>
      </c>
    </row>
    <row r="193" spans="1:26" ht="12.75">
      <c r="A193" s="59">
        <v>33604</v>
      </c>
      <c r="B193" s="61">
        <v>1027433.4</v>
      </c>
      <c r="C193" s="61">
        <v>496511.41</v>
      </c>
      <c r="D193" s="61">
        <f t="shared" si="31"/>
        <v>1523944.81</v>
      </c>
      <c r="E193" s="9">
        <v>19115</v>
      </c>
      <c r="F193" s="61">
        <f t="shared" si="32"/>
        <v>1106058</v>
      </c>
      <c r="G193" s="9">
        <v>2945</v>
      </c>
      <c r="H193" s="61">
        <f t="shared" si="33"/>
        <v>452705</v>
      </c>
      <c r="I193" s="61">
        <f t="shared" si="34"/>
        <v>1558763</v>
      </c>
      <c r="J193" s="61">
        <f>1000*'[1]Totals from FF levels'!C193</f>
        <v>3546470</v>
      </c>
      <c r="K193" s="61">
        <v>3923.55</v>
      </c>
      <c r="L193" s="61">
        <f>1000*'[1]Totals from FF levels'!E193</f>
        <v>4829770</v>
      </c>
      <c r="M193" s="61">
        <f t="shared" si="35"/>
        <v>1248481.81</v>
      </c>
      <c r="N193" s="69">
        <f t="shared" si="36"/>
        <v>5172031.8100000005</v>
      </c>
      <c r="O193" s="69">
        <f t="shared" si="37"/>
        <v>5206850</v>
      </c>
      <c r="P193" s="69">
        <f>'[2]Net concepts'!$F193*1000</f>
        <v>31349.99999999991</v>
      </c>
      <c r="Q193" s="69">
        <f t="shared" si="38"/>
        <v>5203381.8100000005</v>
      </c>
      <c r="R193" s="61">
        <v>2497.1</v>
      </c>
      <c r="S193" s="70">
        <f t="shared" si="39"/>
        <v>0.24139097667305337</v>
      </c>
      <c r="T193" s="61">
        <v>810.9</v>
      </c>
      <c r="U193" s="61">
        <v>843.8</v>
      </c>
      <c r="V193" s="73">
        <f t="shared" si="40"/>
        <v>0.9610097179426405</v>
      </c>
      <c r="W193" s="61">
        <f t="shared" si="41"/>
        <v>5381872.538263658</v>
      </c>
      <c r="X193" s="73">
        <f t="shared" si="45"/>
        <v>0.19865179444826345</v>
      </c>
      <c r="Y193" s="72">
        <f t="shared" si="42"/>
        <v>5381.8725382636585</v>
      </c>
      <c r="Z193" s="9">
        <f t="shared" si="43"/>
        <v>1992</v>
      </c>
    </row>
    <row r="194" spans="1:26" ht="12.75">
      <c r="A194" s="59">
        <v>33695</v>
      </c>
      <c r="B194" s="61">
        <v>1030864</v>
      </c>
      <c r="C194" s="61">
        <v>493429.27</v>
      </c>
      <c r="D194" s="61">
        <f t="shared" si="31"/>
        <v>1524293.27</v>
      </c>
      <c r="E194" s="9">
        <v>19441</v>
      </c>
      <c r="F194" s="61">
        <f t="shared" si="32"/>
        <v>1125499</v>
      </c>
      <c r="G194" s="9">
        <v>1861</v>
      </c>
      <c r="H194" s="61">
        <f t="shared" si="33"/>
        <v>454566</v>
      </c>
      <c r="I194" s="61">
        <f t="shared" si="34"/>
        <v>1580065</v>
      </c>
      <c r="J194" s="61">
        <f>1000*'[1]Totals from FF levels'!C194</f>
        <v>3657420</v>
      </c>
      <c r="K194" s="61">
        <v>3885.41</v>
      </c>
      <c r="L194" s="61">
        <f>1000*'[1]Totals from FF levels'!E194</f>
        <v>5058120</v>
      </c>
      <c r="M194" s="61">
        <f t="shared" si="35"/>
        <v>1344928.27</v>
      </c>
      <c r="N194" s="69">
        <f t="shared" si="36"/>
        <v>5230338.27</v>
      </c>
      <c r="O194" s="69">
        <f t="shared" si="37"/>
        <v>5286110</v>
      </c>
      <c r="P194" s="69">
        <f>'[2]Net concepts'!$F194*1000</f>
        <v>-30830.000000000153</v>
      </c>
      <c r="Q194" s="69">
        <f t="shared" si="38"/>
        <v>5199508.27</v>
      </c>
      <c r="R194" s="61">
        <v>2494.27</v>
      </c>
      <c r="S194" s="70">
        <f t="shared" si="39"/>
        <v>0.25713982548971925</v>
      </c>
      <c r="T194" s="61">
        <v>867.2</v>
      </c>
      <c r="U194" s="61">
        <v>901.8</v>
      </c>
      <c r="V194" s="73">
        <f t="shared" si="40"/>
        <v>0.9616322909736085</v>
      </c>
      <c r="W194" s="61">
        <f t="shared" si="41"/>
        <v>5439021.046916512</v>
      </c>
      <c r="X194" s="73">
        <f t="shared" si="45"/>
        <v>0.1970931795965847</v>
      </c>
      <c r="Y194" s="72">
        <f t="shared" si="42"/>
        <v>5439.021046916512</v>
      </c>
      <c r="Z194" s="9">
        <f t="shared" si="43"/>
        <v>1992</v>
      </c>
    </row>
    <row r="195" spans="1:26" ht="12.75">
      <c r="A195" s="59">
        <v>33786</v>
      </c>
      <c r="B195" s="61">
        <v>1061993.1</v>
      </c>
      <c r="C195" s="61">
        <v>507153.89</v>
      </c>
      <c r="D195" s="61">
        <f t="shared" si="31"/>
        <v>1569146.9900000002</v>
      </c>
      <c r="E195" s="9">
        <v>15437</v>
      </c>
      <c r="F195" s="61">
        <f t="shared" si="32"/>
        <v>1140936</v>
      </c>
      <c r="G195" s="9">
        <v>4313</v>
      </c>
      <c r="H195" s="61">
        <f t="shared" si="33"/>
        <v>458879</v>
      </c>
      <c r="I195" s="61">
        <f t="shared" si="34"/>
        <v>1599815</v>
      </c>
      <c r="J195" s="61">
        <f>1000*'[1]Totals from FF levels'!C195</f>
        <v>3657620</v>
      </c>
      <c r="K195" s="61">
        <v>3981.78</v>
      </c>
      <c r="L195" s="61">
        <f>1000*'[1]Totals from FF levels'!E195</f>
        <v>5065850</v>
      </c>
      <c r="M195" s="61">
        <f t="shared" si="35"/>
        <v>1377561.9900000002</v>
      </c>
      <c r="N195" s="69">
        <f t="shared" si="36"/>
        <v>5359341.99</v>
      </c>
      <c r="O195" s="69">
        <f t="shared" si="37"/>
        <v>5390010</v>
      </c>
      <c r="P195" s="69">
        <f>'[2]Net concepts'!$F195*1000</f>
        <v>-63409.999999999854</v>
      </c>
      <c r="Q195" s="69">
        <f t="shared" si="38"/>
        <v>5295931.99</v>
      </c>
      <c r="R195" s="61">
        <v>2506.59</v>
      </c>
      <c r="S195" s="70">
        <f t="shared" si="39"/>
        <v>0.25703938889706873</v>
      </c>
      <c r="T195" s="61">
        <v>878.7</v>
      </c>
      <c r="U195" s="61">
        <v>912.1</v>
      </c>
      <c r="V195" s="73">
        <f t="shared" si="40"/>
        <v>0.9633812082008552</v>
      </c>
      <c r="W195" s="61">
        <f t="shared" si="41"/>
        <v>5563054.317832025</v>
      </c>
      <c r="X195" s="73">
        <f t="shared" si="45"/>
        <v>0.19815736744950663</v>
      </c>
      <c r="Y195" s="72">
        <f t="shared" si="42"/>
        <v>5563.054317832025</v>
      </c>
      <c r="Z195" s="9">
        <f t="shared" si="43"/>
        <v>1992</v>
      </c>
    </row>
    <row r="196" spans="1:26" ht="12.75">
      <c r="A196" s="59">
        <v>33878</v>
      </c>
      <c r="B196" s="61">
        <v>1074212.7</v>
      </c>
      <c r="C196" s="61">
        <v>502928.16</v>
      </c>
      <c r="D196" s="61">
        <f t="shared" si="31"/>
        <v>1577140.8599999999</v>
      </c>
      <c r="E196" s="9">
        <v>13576</v>
      </c>
      <c r="F196" s="61">
        <f t="shared" si="32"/>
        <v>1154512</v>
      </c>
      <c r="G196" s="9">
        <v>8085</v>
      </c>
      <c r="H196" s="61">
        <f t="shared" si="33"/>
        <v>466964</v>
      </c>
      <c r="I196" s="61">
        <f t="shared" si="34"/>
        <v>1621476</v>
      </c>
      <c r="J196" s="61">
        <f>1000*'[1]Totals from FF levels'!C196</f>
        <v>3662470</v>
      </c>
      <c r="K196" s="61">
        <v>4370.11</v>
      </c>
      <c r="L196" s="61">
        <f>1000*'[1]Totals from FF levels'!E196</f>
        <v>5083060</v>
      </c>
      <c r="M196" s="61">
        <f t="shared" si="35"/>
        <v>1376254.8599999999</v>
      </c>
      <c r="N196" s="69">
        <f t="shared" si="36"/>
        <v>5746364.859999999</v>
      </c>
      <c r="O196" s="69">
        <f t="shared" si="37"/>
        <v>5790700</v>
      </c>
      <c r="P196" s="69">
        <f>'[2]Net concepts'!$F196*1000</f>
        <v>-16509.999999999993</v>
      </c>
      <c r="Q196" s="69">
        <f t="shared" si="38"/>
        <v>5729854.859999999</v>
      </c>
      <c r="R196" s="61">
        <v>2520.12</v>
      </c>
      <c r="S196" s="70">
        <f t="shared" si="39"/>
        <v>0.23950008284019753</v>
      </c>
      <c r="T196" s="61">
        <v>909.8</v>
      </c>
      <c r="U196" s="61">
        <v>941.6</v>
      </c>
      <c r="V196" s="73">
        <f t="shared" si="40"/>
        <v>0.9662276975361087</v>
      </c>
      <c r="W196" s="61">
        <f t="shared" si="41"/>
        <v>5947216.038883271</v>
      </c>
      <c r="X196" s="73">
        <f t="shared" si="45"/>
        <v>0.18693778174050718</v>
      </c>
      <c r="Y196" s="72">
        <f t="shared" si="42"/>
        <v>5947.216038883271</v>
      </c>
      <c r="Z196" s="9">
        <f t="shared" si="43"/>
        <v>1992</v>
      </c>
    </row>
    <row r="197" spans="1:26" ht="12.75">
      <c r="A197" s="59">
        <v>33970</v>
      </c>
      <c r="B197" s="61">
        <v>1092729.2</v>
      </c>
      <c r="C197" s="61">
        <v>511586.81</v>
      </c>
      <c r="D197" s="61">
        <f t="shared" si="31"/>
        <v>1604316.01</v>
      </c>
      <c r="E197" s="9">
        <v>21428</v>
      </c>
      <c r="F197" s="61">
        <f t="shared" si="32"/>
        <v>1175940</v>
      </c>
      <c r="G197" s="9">
        <v>5825</v>
      </c>
      <c r="H197" s="61">
        <f t="shared" si="33"/>
        <v>472789</v>
      </c>
      <c r="I197" s="61">
        <f t="shared" si="34"/>
        <v>1648729</v>
      </c>
      <c r="J197" s="61">
        <f>1000*'[1]Totals from FF levels'!C197</f>
        <v>3685940</v>
      </c>
      <c r="K197" s="61">
        <v>4490.91</v>
      </c>
      <c r="L197" s="61">
        <f>1000*'[1]Totals from FF levels'!E197</f>
        <v>5109730</v>
      </c>
      <c r="M197" s="61">
        <f t="shared" si="35"/>
        <v>1379377.0099999998</v>
      </c>
      <c r="N197" s="69">
        <f t="shared" si="36"/>
        <v>5870287.01</v>
      </c>
      <c r="O197" s="69">
        <f t="shared" si="37"/>
        <v>5914700</v>
      </c>
      <c r="P197" s="69">
        <f>'[2]Net concepts'!$F197*1000</f>
        <v>-52420.00000000007</v>
      </c>
      <c r="Q197" s="69">
        <f t="shared" si="38"/>
        <v>5817867.01</v>
      </c>
      <c r="R197" s="61">
        <v>2538.43</v>
      </c>
      <c r="S197" s="70">
        <f t="shared" si="39"/>
        <v>0.23497607657857938</v>
      </c>
      <c r="T197" s="61">
        <v>938</v>
      </c>
      <c r="U197" s="61">
        <v>964.8</v>
      </c>
      <c r="V197" s="73">
        <f t="shared" si="40"/>
        <v>0.9722222222222223</v>
      </c>
      <c r="W197" s="61">
        <f t="shared" si="41"/>
        <v>6038009.495999999</v>
      </c>
      <c r="X197" s="73">
        <f t="shared" si="45"/>
        <v>0.18614578778491445</v>
      </c>
      <c r="Y197" s="72">
        <f t="shared" si="42"/>
        <v>6038.009496</v>
      </c>
      <c r="Z197" s="9">
        <f t="shared" si="43"/>
        <v>1993</v>
      </c>
    </row>
    <row r="198" spans="1:26" ht="12.75">
      <c r="A198" s="59">
        <v>34060</v>
      </c>
      <c r="B198" s="61">
        <v>1125959.1</v>
      </c>
      <c r="C198" s="61">
        <v>522757.06</v>
      </c>
      <c r="D198" s="61">
        <f t="shared" si="31"/>
        <v>1648716.1600000001</v>
      </c>
      <c r="E198" s="9">
        <v>18925</v>
      </c>
      <c r="F198" s="61">
        <f t="shared" si="32"/>
        <v>1194865</v>
      </c>
      <c r="G198" s="9">
        <v>4233</v>
      </c>
      <c r="H198" s="61">
        <f t="shared" si="33"/>
        <v>477022</v>
      </c>
      <c r="I198" s="61">
        <f t="shared" si="34"/>
        <v>1671887</v>
      </c>
      <c r="J198" s="61">
        <f>1000*'[1]Totals from FF levels'!C198</f>
        <v>3767390</v>
      </c>
      <c r="K198" s="61">
        <v>4511.43</v>
      </c>
      <c r="L198" s="61">
        <f>1000*'[1]Totals from FF levels'!E198</f>
        <v>5210390</v>
      </c>
      <c r="M198" s="61">
        <f t="shared" si="35"/>
        <v>1419829.1600000001</v>
      </c>
      <c r="N198" s="69">
        <f t="shared" si="36"/>
        <v>5931259.16</v>
      </c>
      <c r="O198" s="69">
        <f t="shared" si="37"/>
        <v>5954430</v>
      </c>
      <c r="P198" s="69">
        <f>'[2]Net concepts'!$F198*1000</f>
        <v>-68200.00000000004</v>
      </c>
      <c r="Q198" s="69">
        <f t="shared" si="38"/>
        <v>5863059.16</v>
      </c>
      <c r="R198" s="61">
        <v>2541.65</v>
      </c>
      <c r="S198" s="70">
        <f t="shared" si="39"/>
        <v>0.23938073210073663</v>
      </c>
      <c r="T198" s="61">
        <v>943.6</v>
      </c>
      <c r="U198" s="61">
        <v>967</v>
      </c>
      <c r="V198" s="73">
        <f t="shared" si="40"/>
        <v>0.9758014477766288</v>
      </c>
      <c r="W198" s="61">
        <f t="shared" si="41"/>
        <v>6078346.341373463</v>
      </c>
      <c r="X198" s="73">
        <f t="shared" si="45"/>
        <v>0.18983475002970535</v>
      </c>
      <c r="Y198" s="72">
        <f t="shared" si="42"/>
        <v>6078.3463413734635</v>
      </c>
      <c r="Z198" s="9">
        <f t="shared" si="43"/>
        <v>1993</v>
      </c>
    </row>
    <row r="199" spans="1:26" ht="12.75">
      <c r="A199" s="59">
        <v>34151</v>
      </c>
      <c r="B199" s="61">
        <v>1140976.7</v>
      </c>
      <c r="C199" s="61">
        <v>528192.72</v>
      </c>
      <c r="D199" s="61">
        <f t="shared" si="31"/>
        <v>1669169.42</v>
      </c>
      <c r="E199" s="9">
        <v>18000</v>
      </c>
      <c r="F199" s="61">
        <f t="shared" si="32"/>
        <v>1212865</v>
      </c>
      <c r="G199" s="9">
        <v>8368</v>
      </c>
      <c r="H199" s="61">
        <f t="shared" si="33"/>
        <v>485390</v>
      </c>
      <c r="I199" s="61">
        <f t="shared" si="34"/>
        <v>1698255</v>
      </c>
      <c r="J199" s="61">
        <f>1000*'[1]Totals from FF levels'!C199</f>
        <v>3842030</v>
      </c>
      <c r="K199" s="61">
        <v>4637.67</v>
      </c>
      <c r="L199" s="61">
        <f>1000*'[1]Totals from FF levels'!E199</f>
        <v>5266220</v>
      </c>
      <c r="M199" s="61">
        <f t="shared" si="35"/>
        <v>1395104.42</v>
      </c>
      <c r="N199" s="69">
        <f t="shared" si="36"/>
        <v>6032774.42</v>
      </c>
      <c r="O199" s="69">
        <f t="shared" si="37"/>
        <v>6061860</v>
      </c>
      <c r="P199" s="69">
        <f>'[2]Net concepts'!$F199*1000</f>
        <v>-89359.9999999999</v>
      </c>
      <c r="Q199" s="69">
        <f t="shared" si="38"/>
        <v>5943414.42</v>
      </c>
      <c r="R199" s="61">
        <v>2563.05</v>
      </c>
      <c r="S199" s="70">
        <f t="shared" si="39"/>
        <v>0.2312541996224682</v>
      </c>
      <c r="T199" s="61">
        <v>943</v>
      </c>
      <c r="U199" s="61">
        <v>964.1</v>
      </c>
      <c r="V199" s="73">
        <f t="shared" si="40"/>
        <v>0.978114303495488</v>
      </c>
      <c r="W199" s="61">
        <f t="shared" si="41"/>
        <v>6167760.146682926</v>
      </c>
      <c r="X199" s="73">
        <f t="shared" si="45"/>
        <v>0.18912968073485498</v>
      </c>
      <c r="Y199" s="72">
        <f t="shared" si="42"/>
        <v>6167.7601466829265</v>
      </c>
      <c r="Z199" s="9">
        <f t="shared" si="43"/>
        <v>1993</v>
      </c>
    </row>
    <row r="200" spans="1:26" ht="12.75">
      <c r="A200" s="59">
        <v>34243</v>
      </c>
      <c r="B200" s="61">
        <v>1179455.4</v>
      </c>
      <c r="C200" s="61">
        <v>533091.87</v>
      </c>
      <c r="D200" s="61">
        <f t="shared" si="31"/>
        <v>1712547.27</v>
      </c>
      <c r="E200" s="9">
        <v>16850</v>
      </c>
      <c r="F200" s="61">
        <f t="shared" si="32"/>
        <v>1229715</v>
      </c>
      <c r="G200" s="9">
        <v>7890</v>
      </c>
      <c r="H200" s="61">
        <f t="shared" si="33"/>
        <v>493280</v>
      </c>
      <c r="I200" s="61">
        <f t="shared" si="34"/>
        <v>1722995</v>
      </c>
      <c r="J200" s="61">
        <f>1000*'[1]Totals from FF levels'!C200</f>
        <v>3912490</v>
      </c>
      <c r="K200" s="61">
        <v>4851.63</v>
      </c>
      <c r="L200" s="61">
        <f>1000*'[1]Totals from FF levels'!E200</f>
        <v>5314480</v>
      </c>
      <c r="M200" s="61">
        <f t="shared" si="35"/>
        <v>1391542.27</v>
      </c>
      <c r="N200" s="69">
        <f t="shared" si="36"/>
        <v>6243172.27</v>
      </c>
      <c r="O200" s="69">
        <f t="shared" si="37"/>
        <v>6253620</v>
      </c>
      <c r="P200" s="69">
        <f>'[2]Net concepts'!$F200*1000</f>
        <v>26850.00000000014</v>
      </c>
      <c r="Q200" s="69">
        <f t="shared" si="38"/>
        <v>6270022.27</v>
      </c>
      <c r="R200" s="61">
        <v>2616.23</v>
      </c>
      <c r="S200" s="70">
        <f t="shared" si="39"/>
        <v>0.22289025671880108</v>
      </c>
      <c r="T200" s="61">
        <v>995.8</v>
      </c>
      <c r="U200" s="61">
        <v>1015.6</v>
      </c>
      <c r="V200" s="73">
        <f t="shared" si="40"/>
        <v>0.9805041354864119</v>
      </c>
      <c r="W200" s="61">
        <f t="shared" si="41"/>
        <v>6367308.45291424</v>
      </c>
      <c r="X200" s="73">
        <f t="shared" si="45"/>
        <v>0.18891924633692672</v>
      </c>
      <c r="Y200" s="72">
        <f t="shared" si="42"/>
        <v>6367.30845291424</v>
      </c>
      <c r="Z200" s="9">
        <f t="shared" si="43"/>
        <v>1993</v>
      </c>
    </row>
    <row r="201" spans="1:26" ht="12.75">
      <c r="A201" s="59">
        <v>34335</v>
      </c>
      <c r="B201" s="61">
        <v>1159595.8</v>
      </c>
      <c r="C201" s="61">
        <v>538945.22</v>
      </c>
      <c r="D201" s="61">
        <f aca="true" t="shared" si="46" ref="D201:D223">B201+C201</f>
        <v>1698541.02</v>
      </c>
      <c r="E201" s="9">
        <v>8550</v>
      </c>
      <c r="F201" s="61">
        <f aca="true" t="shared" si="47" ref="F201:F223">E201+F200</f>
        <v>1238265</v>
      </c>
      <c r="G201" s="9">
        <v>10016</v>
      </c>
      <c r="H201" s="61">
        <f aca="true" t="shared" si="48" ref="H201:H223">H200+G201</f>
        <v>503296</v>
      </c>
      <c r="I201" s="61">
        <f aca="true" t="shared" si="49" ref="I201:I223">H201+F201</f>
        <v>1741561</v>
      </c>
      <c r="J201" s="61">
        <f>1000*'[1]Totals from FF levels'!C201</f>
        <v>4014550</v>
      </c>
      <c r="K201" s="61">
        <v>4639.22</v>
      </c>
      <c r="L201" s="61">
        <f>1000*'[1]Totals from FF levels'!E201</f>
        <v>5388620</v>
      </c>
      <c r="M201" s="61">
        <f aca="true" t="shared" si="50" ref="M201:M224">(L201-J201)+D201-I201</f>
        <v>1331050.02</v>
      </c>
      <c r="N201" s="69">
        <f aca="true" t="shared" si="51" ref="N201:N224">1000*K201+M201</f>
        <v>5970270.02</v>
      </c>
      <c r="O201" s="69">
        <f aca="true" t="shared" si="52" ref="O201:O223">N201+I201-D201</f>
        <v>6013290</v>
      </c>
      <c r="P201" s="69">
        <f>'[2]Net concepts'!$F201*1000</f>
        <v>16289.999999999964</v>
      </c>
      <c r="Q201" s="69">
        <f aca="true" t="shared" si="53" ref="Q201:Q224">N201+P201</f>
        <v>5986560.02</v>
      </c>
      <c r="R201" s="61">
        <v>2652.29</v>
      </c>
      <c r="S201" s="70">
        <f aca="true" t="shared" si="54" ref="S201:S223">M201/N201</f>
        <v>0.2229463685128265</v>
      </c>
      <c r="T201" s="61">
        <v>1042</v>
      </c>
      <c r="U201" s="61">
        <v>1057.3</v>
      </c>
      <c r="V201" s="73">
        <f aca="true" t="shared" si="55" ref="V201:V224">T201/U201</f>
        <v>0.9855291780951481</v>
      </c>
      <c r="W201" s="61">
        <f aca="true" t="shared" si="56" ref="W201:W224">N201/V201</f>
        <v>6057933.293806141</v>
      </c>
      <c r="X201" s="73">
        <f t="shared" si="45"/>
        <v>0.19422836758060066</v>
      </c>
      <c r="Y201" s="72">
        <f aca="true" t="shared" si="57" ref="Y201:Y224">W201/1000</f>
        <v>6057.933293806142</v>
      </c>
      <c r="Z201" s="9">
        <f aca="true" t="shared" si="58" ref="Z201:Z224">YEAR(A201)</f>
        <v>1994</v>
      </c>
    </row>
    <row r="202" spans="1:26" ht="12.75">
      <c r="A202" s="59">
        <v>34425</v>
      </c>
      <c r="B202" s="61">
        <v>1114739.8</v>
      </c>
      <c r="C202" s="61">
        <v>523064.88</v>
      </c>
      <c r="D202" s="61">
        <f t="shared" si="46"/>
        <v>1637804.6800000002</v>
      </c>
      <c r="E202" s="9">
        <v>9350</v>
      </c>
      <c r="F202" s="61">
        <f t="shared" si="47"/>
        <v>1247615</v>
      </c>
      <c r="G202" s="9">
        <v>8848</v>
      </c>
      <c r="H202" s="61">
        <f t="shared" si="48"/>
        <v>512144</v>
      </c>
      <c r="I202" s="61">
        <f t="shared" si="49"/>
        <v>1759759</v>
      </c>
      <c r="J202" s="61">
        <f>1000*'[1]Totals from FF levels'!C202</f>
        <v>4032220</v>
      </c>
      <c r="K202" s="61">
        <v>4550.65</v>
      </c>
      <c r="L202" s="61">
        <f>1000*'[1]Totals from FF levels'!E202</f>
        <v>5426410</v>
      </c>
      <c r="M202" s="61">
        <f t="shared" si="50"/>
        <v>1272235.6800000002</v>
      </c>
      <c r="N202" s="69">
        <f t="shared" si="51"/>
        <v>5822885.68</v>
      </c>
      <c r="O202" s="69">
        <f t="shared" si="52"/>
        <v>5944840</v>
      </c>
      <c r="P202" s="69">
        <f>'[2]Net concepts'!$F202*1000</f>
        <v>10150.000000000091</v>
      </c>
      <c r="Q202" s="69">
        <f t="shared" si="53"/>
        <v>5833035.68</v>
      </c>
      <c r="R202" s="61">
        <v>2675.61</v>
      </c>
      <c r="S202" s="70">
        <f t="shared" si="54"/>
        <v>0.21848886444220905</v>
      </c>
      <c r="T202" s="61">
        <v>1106.4</v>
      </c>
      <c r="U202" s="61">
        <v>1118.5</v>
      </c>
      <c r="V202" s="73">
        <f t="shared" si="55"/>
        <v>0.989181940098346</v>
      </c>
      <c r="W202" s="61">
        <f t="shared" si="56"/>
        <v>5886566.913485177</v>
      </c>
      <c r="X202" s="73">
        <f t="shared" si="45"/>
        <v>0.19144112752012676</v>
      </c>
      <c r="Y202" s="72">
        <f t="shared" si="57"/>
        <v>5886.566913485177</v>
      </c>
      <c r="Z202" s="9">
        <f t="shared" si="58"/>
        <v>1994</v>
      </c>
    </row>
    <row r="203" spans="1:26" ht="12.75">
      <c r="A203" s="59">
        <v>34516</v>
      </c>
      <c r="B203" s="61">
        <v>1100409.6</v>
      </c>
      <c r="C203" s="61">
        <v>524157.09</v>
      </c>
      <c r="D203" s="61">
        <f t="shared" si="46"/>
        <v>1624566.6900000002</v>
      </c>
      <c r="E203" s="9">
        <v>3850</v>
      </c>
      <c r="F203" s="61">
        <f t="shared" si="47"/>
        <v>1251465</v>
      </c>
      <c r="G203" s="9">
        <v>4111</v>
      </c>
      <c r="H203" s="61">
        <f t="shared" si="48"/>
        <v>516255</v>
      </c>
      <c r="I203" s="61">
        <f t="shared" si="49"/>
        <v>1767720</v>
      </c>
      <c r="J203" s="61">
        <f>1000*'[1]Totals from FF levels'!C203</f>
        <v>4087930</v>
      </c>
      <c r="K203" s="61">
        <v>4810.07</v>
      </c>
      <c r="L203" s="61">
        <f>1000*'[1]Totals from FF levels'!E203</f>
        <v>5483640</v>
      </c>
      <c r="M203" s="61">
        <f t="shared" si="50"/>
        <v>1252556.6900000004</v>
      </c>
      <c r="N203" s="69">
        <f t="shared" si="51"/>
        <v>6062626.69</v>
      </c>
      <c r="O203" s="69">
        <f t="shared" si="52"/>
        <v>6205780</v>
      </c>
      <c r="P203" s="69">
        <f>'[2]Net concepts'!$F203*1000</f>
        <v>43990.00000000001</v>
      </c>
      <c r="Q203" s="69">
        <f t="shared" si="53"/>
        <v>6106616.69</v>
      </c>
      <c r="R203" s="61">
        <v>2708.91</v>
      </c>
      <c r="S203" s="70">
        <f t="shared" si="54"/>
        <v>0.20660297162383923</v>
      </c>
      <c r="T203" s="61">
        <v>1094</v>
      </c>
      <c r="U203" s="61">
        <v>1101.8</v>
      </c>
      <c r="V203" s="73">
        <f t="shared" si="55"/>
        <v>0.9929206752586677</v>
      </c>
      <c r="W203" s="61">
        <f t="shared" si="56"/>
        <v>6105851.999124315</v>
      </c>
      <c r="X203" s="73">
        <f t="shared" si="45"/>
        <v>0.18150706884444506</v>
      </c>
      <c r="Y203" s="72">
        <f t="shared" si="57"/>
        <v>6105.851999124315</v>
      </c>
      <c r="Z203" s="9">
        <f t="shared" si="58"/>
        <v>1994</v>
      </c>
    </row>
    <row r="204" spans="1:26" ht="12.75">
      <c r="A204" s="59">
        <v>34608</v>
      </c>
      <c r="B204" s="61">
        <v>1078016.9</v>
      </c>
      <c r="C204" s="61">
        <v>512637.44</v>
      </c>
      <c r="D204" s="61">
        <f t="shared" si="46"/>
        <v>1590654.3399999999</v>
      </c>
      <c r="E204" s="9">
        <v>1550</v>
      </c>
      <c r="F204" s="61">
        <f t="shared" si="47"/>
        <v>1253015</v>
      </c>
      <c r="G204" s="9">
        <v>4325</v>
      </c>
      <c r="H204" s="61">
        <f t="shared" si="48"/>
        <v>520580</v>
      </c>
      <c r="I204" s="61">
        <f t="shared" si="49"/>
        <v>1773595</v>
      </c>
      <c r="J204" s="61">
        <f>1000*'[1]Totals from FF levels'!C204</f>
        <v>4140370</v>
      </c>
      <c r="K204" s="61">
        <v>4811.89</v>
      </c>
      <c r="L204" s="61">
        <f>1000*'[1]Totals from FF levels'!E204</f>
        <v>5522330</v>
      </c>
      <c r="M204" s="61">
        <f t="shared" si="50"/>
        <v>1199019.3399999999</v>
      </c>
      <c r="N204" s="69">
        <f t="shared" si="51"/>
        <v>6010909.34</v>
      </c>
      <c r="O204" s="69">
        <f t="shared" si="52"/>
        <v>6193850</v>
      </c>
      <c r="P204" s="69">
        <f>'[2]Net concepts'!$F204*1000</f>
        <v>109740.00000000001</v>
      </c>
      <c r="Q204" s="69">
        <f t="shared" si="53"/>
        <v>6120649.34</v>
      </c>
      <c r="R204" s="61">
        <v>2790.18</v>
      </c>
      <c r="S204" s="70">
        <f t="shared" si="54"/>
        <v>0.1994738686243436</v>
      </c>
      <c r="T204" s="61">
        <v>1146.1</v>
      </c>
      <c r="U204" s="61">
        <v>1150.5</v>
      </c>
      <c r="V204" s="73">
        <f t="shared" si="55"/>
        <v>0.9961755758365927</v>
      </c>
      <c r="W204" s="61">
        <f t="shared" si="56"/>
        <v>6033985.861329728</v>
      </c>
      <c r="X204" s="73">
        <f t="shared" si="45"/>
        <v>0.17934339698425728</v>
      </c>
      <c r="Y204" s="72">
        <f t="shared" si="57"/>
        <v>6033.985861329727</v>
      </c>
      <c r="Z204" s="9">
        <f t="shared" si="58"/>
        <v>1994</v>
      </c>
    </row>
    <row r="205" spans="1:26" ht="12.75">
      <c r="A205" s="59">
        <v>34700</v>
      </c>
      <c r="B205" s="61">
        <v>1080423.8</v>
      </c>
      <c r="C205" s="61">
        <v>511702.63</v>
      </c>
      <c r="D205" s="61">
        <f t="shared" si="46"/>
        <v>1592126.4300000002</v>
      </c>
      <c r="E205" s="9">
        <v>15100</v>
      </c>
      <c r="F205" s="61">
        <f t="shared" si="47"/>
        <v>1268115</v>
      </c>
      <c r="G205" s="9">
        <v>1849</v>
      </c>
      <c r="H205" s="61">
        <f t="shared" si="48"/>
        <v>522429</v>
      </c>
      <c r="I205" s="61">
        <f t="shared" si="49"/>
        <v>1790544</v>
      </c>
      <c r="J205" s="61">
        <f>1000*'[1]Totals from FF levels'!C205</f>
        <v>4260790</v>
      </c>
      <c r="K205" s="61">
        <v>5183.81</v>
      </c>
      <c r="L205" s="61">
        <f>1000*'[1]Totals from FF levels'!E205</f>
        <v>5627390</v>
      </c>
      <c r="M205" s="61">
        <f t="shared" si="50"/>
        <v>1168182.4300000002</v>
      </c>
      <c r="N205" s="69">
        <f t="shared" si="51"/>
        <v>6351992.43</v>
      </c>
      <c r="O205" s="69">
        <f t="shared" si="52"/>
        <v>6550410</v>
      </c>
      <c r="P205" s="69">
        <f>'[2]Net concepts'!$F205*1000</f>
        <v>197220.00000000003</v>
      </c>
      <c r="Q205" s="69">
        <f t="shared" si="53"/>
        <v>6549212.43</v>
      </c>
      <c r="R205" s="61">
        <v>2868.32</v>
      </c>
      <c r="S205" s="70">
        <f t="shared" si="54"/>
        <v>0.1839080324596672</v>
      </c>
      <c r="T205" s="61">
        <v>1162.8</v>
      </c>
      <c r="U205" s="61">
        <v>1162.4</v>
      </c>
      <c r="V205" s="73">
        <f t="shared" si="55"/>
        <v>1.0003441156228492</v>
      </c>
      <c r="W205" s="61">
        <f t="shared" si="56"/>
        <v>6349807.362084623</v>
      </c>
      <c r="X205" s="73">
        <f t="shared" si="45"/>
        <v>0.17009211076783354</v>
      </c>
      <c r="Y205" s="72">
        <f t="shared" si="57"/>
        <v>6349.8073620846235</v>
      </c>
      <c r="Z205" s="9">
        <f t="shared" si="58"/>
        <v>1995</v>
      </c>
    </row>
    <row r="206" spans="1:26" ht="12.75">
      <c r="A206" s="59">
        <v>34790</v>
      </c>
      <c r="B206" s="61">
        <v>1120987.9</v>
      </c>
      <c r="C206" s="61">
        <v>528564.56</v>
      </c>
      <c r="D206" s="61">
        <f t="shared" si="46"/>
        <v>1649552.46</v>
      </c>
      <c r="E206" s="9">
        <v>30600</v>
      </c>
      <c r="F206" s="61">
        <f t="shared" si="47"/>
        <v>1298715</v>
      </c>
      <c r="G206" s="9">
        <v>2793</v>
      </c>
      <c r="H206" s="61">
        <f t="shared" si="48"/>
        <v>525222</v>
      </c>
      <c r="I206" s="61">
        <f t="shared" si="49"/>
        <v>1823937</v>
      </c>
      <c r="J206" s="61">
        <f>1000*'[1]Totals from FF levels'!C206</f>
        <v>4311050</v>
      </c>
      <c r="K206" s="61">
        <v>5610.91</v>
      </c>
      <c r="L206" s="61">
        <f>1000*'[1]Totals from FF levels'!E206</f>
        <v>5694630</v>
      </c>
      <c r="M206" s="61">
        <f t="shared" si="50"/>
        <v>1209195.46</v>
      </c>
      <c r="N206" s="69">
        <f t="shared" si="51"/>
        <v>6820105.46</v>
      </c>
      <c r="O206" s="69">
        <f t="shared" si="52"/>
        <v>6994490.000000001</v>
      </c>
      <c r="P206" s="69">
        <f>'[2]Net concepts'!$F206*1000</f>
        <v>222139.99999999988</v>
      </c>
      <c r="Q206" s="69">
        <f t="shared" si="53"/>
        <v>7042245.46</v>
      </c>
      <c r="R206" s="61">
        <v>2902.85</v>
      </c>
      <c r="S206" s="70">
        <f t="shared" si="54"/>
        <v>0.17729864546698665</v>
      </c>
      <c r="T206" s="61">
        <v>1133.1</v>
      </c>
      <c r="U206" s="61">
        <v>1128.5</v>
      </c>
      <c r="V206" s="73">
        <f t="shared" si="55"/>
        <v>1.0040762073548959</v>
      </c>
      <c r="W206" s="61">
        <f t="shared" si="56"/>
        <v>6792418.1551584145</v>
      </c>
      <c r="X206" s="73">
        <f t="shared" si="45"/>
        <v>0.16436518563746666</v>
      </c>
      <c r="Y206" s="72">
        <f t="shared" si="57"/>
        <v>6792.418155158414</v>
      </c>
      <c r="Z206" s="9">
        <f t="shared" si="58"/>
        <v>1995</v>
      </c>
    </row>
    <row r="207" spans="1:26" ht="12.75">
      <c r="A207" s="59">
        <v>34881</v>
      </c>
      <c r="B207" s="61">
        <v>1162877.6</v>
      </c>
      <c r="C207" s="61">
        <v>532962.34</v>
      </c>
      <c r="D207" s="61">
        <f t="shared" si="46"/>
        <v>1695839.94</v>
      </c>
      <c r="E207" s="9">
        <v>21500</v>
      </c>
      <c r="F207" s="61">
        <f t="shared" si="47"/>
        <v>1320215</v>
      </c>
      <c r="G207" s="9">
        <v>3052</v>
      </c>
      <c r="H207" s="61">
        <f t="shared" si="48"/>
        <v>528274</v>
      </c>
      <c r="I207" s="61">
        <f t="shared" si="49"/>
        <v>1848489</v>
      </c>
      <c r="J207" s="61">
        <f>1000*'[1]Totals from FF levels'!C207</f>
        <v>4426420</v>
      </c>
      <c r="K207" s="61">
        <v>6041.5</v>
      </c>
      <c r="L207" s="61">
        <f>1000*'[1]Totals from FF levels'!E207</f>
        <v>5777200</v>
      </c>
      <c r="M207" s="61">
        <f t="shared" si="50"/>
        <v>1198130.94</v>
      </c>
      <c r="N207" s="69">
        <f t="shared" si="51"/>
        <v>7239630.9399999995</v>
      </c>
      <c r="O207" s="69">
        <f t="shared" si="52"/>
        <v>7392280</v>
      </c>
      <c r="P207" s="69">
        <f>'[2]Net concepts'!$F207*1000</f>
        <v>281270.00000000023</v>
      </c>
      <c r="Q207" s="69">
        <f t="shared" si="53"/>
        <v>7520900.9399999995</v>
      </c>
      <c r="R207" s="61">
        <v>2947.7</v>
      </c>
      <c r="S207" s="70">
        <f t="shared" si="54"/>
        <v>0.16549613508337208</v>
      </c>
      <c r="T207" s="61">
        <v>1123.5</v>
      </c>
      <c r="U207" s="61">
        <v>1119.1</v>
      </c>
      <c r="V207" s="73">
        <f t="shared" si="55"/>
        <v>1.0039317308551516</v>
      </c>
      <c r="W207" s="61">
        <f t="shared" si="56"/>
        <v>7211278.135250554</v>
      </c>
      <c r="X207" s="73">
        <f t="shared" si="45"/>
        <v>0.16062664100388524</v>
      </c>
      <c r="Y207" s="72">
        <f t="shared" si="57"/>
        <v>7211.278135250554</v>
      </c>
      <c r="Z207" s="9">
        <f t="shared" si="58"/>
        <v>1995</v>
      </c>
    </row>
    <row r="208" spans="1:26" ht="12.75">
      <c r="A208" s="59">
        <v>34973</v>
      </c>
      <c r="B208" s="61">
        <v>1189277.4</v>
      </c>
      <c r="C208" s="61">
        <v>530942.66</v>
      </c>
      <c r="D208" s="61">
        <f t="shared" si="46"/>
        <v>1720220.06</v>
      </c>
      <c r="E208" s="9">
        <v>23900</v>
      </c>
      <c r="F208" s="61">
        <f t="shared" si="47"/>
        <v>1344115</v>
      </c>
      <c r="G208" s="9">
        <v>4582</v>
      </c>
      <c r="H208" s="61">
        <f t="shared" si="48"/>
        <v>532856</v>
      </c>
      <c r="I208" s="61">
        <f t="shared" si="49"/>
        <v>1876971</v>
      </c>
      <c r="J208" s="61">
        <f>1000*'[1]Totals from FF levels'!C208</f>
        <v>4549120</v>
      </c>
      <c r="K208" s="61">
        <v>6434.97</v>
      </c>
      <c r="L208" s="61">
        <f>1000*'[1]Totals from FF levels'!E208</f>
        <v>5877020</v>
      </c>
      <c r="M208" s="61">
        <f t="shared" si="50"/>
        <v>1171149.06</v>
      </c>
      <c r="N208" s="69">
        <f t="shared" si="51"/>
        <v>7606119.0600000005</v>
      </c>
      <c r="O208" s="69">
        <f t="shared" si="52"/>
        <v>7762870</v>
      </c>
      <c r="P208" s="69">
        <f>'[2]Net concepts'!$F208*1000</f>
        <v>332209.9999999998</v>
      </c>
      <c r="Q208" s="69">
        <f t="shared" si="53"/>
        <v>7938329.0600000005</v>
      </c>
      <c r="R208" s="61">
        <v>3000.02</v>
      </c>
      <c r="S208" s="70">
        <f t="shared" si="54"/>
        <v>0.1539745895063599</v>
      </c>
      <c r="T208" s="61">
        <v>1155.6</v>
      </c>
      <c r="U208" s="61">
        <v>1152.4</v>
      </c>
      <c r="V208" s="73">
        <f t="shared" si="55"/>
        <v>1.0027768136063866</v>
      </c>
      <c r="W208" s="61">
        <f t="shared" si="56"/>
        <v>7585056.771152649</v>
      </c>
      <c r="X208" s="73">
        <f t="shared" si="45"/>
        <v>0.15635797844058463</v>
      </c>
      <c r="Y208" s="72">
        <f t="shared" si="57"/>
        <v>7585.056771152649</v>
      </c>
      <c r="Z208" s="9">
        <f t="shared" si="58"/>
        <v>1995</v>
      </c>
    </row>
    <row r="209" spans="1:26" ht="12.75">
      <c r="A209" s="59">
        <v>35065</v>
      </c>
      <c r="B209" s="61">
        <v>1222281.7</v>
      </c>
      <c r="C209" s="61">
        <v>545353.47</v>
      </c>
      <c r="D209" s="61">
        <f t="shared" si="46"/>
        <v>1767635.17</v>
      </c>
      <c r="E209" s="9">
        <v>30450</v>
      </c>
      <c r="F209" s="61">
        <f t="shared" si="47"/>
        <v>1374565</v>
      </c>
      <c r="G209" s="9">
        <v>2179</v>
      </c>
      <c r="H209" s="61">
        <f t="shared" si="48"/>
        <v>535035</v>
      </c>
      <c r="I209" s="61">
        <f t="shared" si="49"/>
        <v>1909600</v>
      </c>
      <c r="J209" s="61">
        <f>1000*'[1]Totals from FF levels'!C209</f>
        <v>4719360</v>
      </c>
      <c r="K209" s="61">
        <v>6709.61</v>
      </c>
      <c r="L209" s="61">
        <f>1000*'[1]Totals from FF levels'!E209</f>
        <v>6009520</v>
      </c>
      <c r="M209" s="61">
        <f t="shared" si="50"/>
        <v>1148195.17</v>
      </c>
      <c r="N209" s="69">
        <f t="shared" si="51"/>
        <v>7857805.17</v>
      </c>
      <c r="O209" s="69">
        <f t="shared" si="52"/>
        <v>7999770</v>
      </c>
      <c r="P209" s="69">
        <f>'[2]Net concepts'!$F209*1000</f>
        <v>345440.00000000006</v>
      </c>
      <c r="Q209" s="69">
        <f t="shared" si="53"/>
        <v>8203245.17</v>
      </c>
      <c r="R209" s="61">
        <v>3083.76</v>
      </c>
      <c r="S209" s="70">
        <f t="shared" si="54"/>
        <v>0.1461216134988493</v>
      </c>
      <c r="T209" s="61">
        <v>1172.4</v>
      </c>
      <c r="U209" s="61">
        <v>1172.3</v>
      </c>
      <c r="V209" s="73">
        <f t="shared" si="55"/>
        <v>1.0000853023969976</v>
      </c>
      <c r="W209" s="61">
        <f t="shared" si="56"/>
        <v>7857134.937556293</v>
      </c>
      <c r="X209" s="73">
        <f t="shared" si="45"/>
        <v>0.15555001346514677</v>
      </c>
      <c r="Y209" s="72">
        <f t="shared" si="57"/>
        <v>7857.134937556293</v>
      </c>
      <c r="Z209" s="9">
        <f t="shared" si="58"/>
        <v>1996</v>
      </c>
    </row>
    <row r="210" spans="1:26" ht="12.75">
      <c r="A210" s="59">
        <v>35156</v>
      </c>
      <c r="B210" s="61">
        <v>1207815.7</v>
      </c>
      <c r="C210" s="61">
        <v>537071.33</v>
      </c>
      <c r="D210" s="61">
        <f t="shared" si="46"/>
        <v>1744887.0299999998</v>
      </c>
      <c r="E210" s="9">
        <v>30400</v>
      </c>
      <c r="F210" s="61">
        <f t="shared" si="47"/>
        <v>1404965</v>
      </c>
      <c r="G210" s="9">
        <v>7499</v>
      </c>
      <c r="H210" s="61">
        <f t="shared" si="48"/>
        <v>542534</v>
      </c>
      <c r="I210" s="61">
        <f t="shared" si="49"/>
        <v>1947499</v>
      </c>
      <c r="J210" s="61">
        <f>1000*'[1]Totals from FF levels'!C210</f>
        <v>4813250</v>
      </c>
      <c r="K210" s="61">
        <v>7011.81</v>
      </c>
      <c r="L210" s="61">
        <f>1000*'[1]Totals from FF levels'!E210</f>
        <v>6124450</v>
      </c>
      <c r="M210" s="61">
        <f t="shared" si="50"/>
        <v>1108588.0299999998</v>
      </c>
      <c r="N210" s="69">
        <f t="shared" si="51"/>
        <v>8120398.029999999</v>
      </c>
      <c r="O210" s="69">
        <f t="shared" si="52"/>
        <v>8323010</v>
      </c>
      <c r="P210" s="69">
        <f>'[2]Net concepts'!$F210*1000</f>
        <v>404440.00000000006</v>
      </c>
      <c r="Q210" s="69">
        <f t="shared" si="53"/>
        <v>8524838.03</v>
      </c>
      <c r="R210" s="61">
        <v>3115.46</v>
      </c>
      <c r="S210" s="70">
        <f t="shared" si="54"/>
        <v>0.13651892750877875</v>
      </c>
      <c r="T210" s="61">
        <v>1231.5</v>
      </c>
      <c r="U210" s="61">
        <v>1233.4</v>
      </c>
      <c r="V210" s="73">
        <f t="shared" si="55"/>
        <v>0.9984595427274201</v>
      </c>
      <c r="W210" s="61">
        <f t="shared" si="56"/>
        <v>8132926.455706049</v>
      </c>
      <c r="X210" s="73">
        <f t="shared" si="45"/>
        <v>0.14873848492867536</v>
      </c>
      <c r="Y210" s="72">
        <f t="shared" si="57"/>
        <v>8132.926455706049</v>
      </c>
      <c r="Z210" s="9">
        <f t="shared" si="58"/>
        <v>1996</v>
      </c>
    </row>
    <row r="211" spans="1:26" ht="12.75">
      <c r="A211" s="59">
        <v>35247</v>
      </c>
      <c r="B211" s="61">
        <v>1207722.6</v>
      </c>
      <c r="C211" s="61">
        <v>529149.04</v>
      </c>
      <c r="D211" s="61">
        <f t="shared" si="46"/>
        <v>1736871.6400000001</v>
      </c>
      <c r="E211" s="9">
        <v>21200</v>
      </c>
      <c r="F211" s="61">
        <f t="shared" si="47"/>
        <v>1426165</v>
      </c>
      <c r="G211" s="9">
        <v>-406</v>
      </c>
      <c r="H211" s="61">
        <f t="shared" si="48"/>
        <v>542128</v>
      </c>
      <c r="I211" s="61">
        <f t="shared" si="49"/>
        <v>1968293</v>
      </c>
      <c r="J211" s="61">
        <f>1000*'[1]Totals from FF levels'!C211</f>
        <v>4952010</v>
      </c>
      <c r="K211" s="61">
        <v>7066.03</v>
      </c>
      <c r="L211" s="61">
        <f>1000*'[1]Totals from FF levels'!E211</f>
        <v>6249670</v>
      </c>
      <c r="M211" s="61">
        <f t="shared" si="50"/>
        <v>1066238.6400000001</v>
      </c>
      <c r="N211" s="69">
        <f t="shared" si="51"/>
        <v>8132268.640000001</v>
      </c>
      <c r="O211" s="69">
        <f t="shared" si="52"/>
        <v>8363690</v>
      </c>
      <c r="P211" s="69">
        <f>'[2]Net concepts'!$F211*1000</f>
        <v>371400.0000000001</v>
      </c>
      <c r="Q211" s="69">
        <f t="shared" si="53"/>
        <v>8503668.64</v>
      </c>
      <c r="R211" s="61">
        <v>3141.04</v>
      </c>
      <c r="S211" s="70">
        <f t="shared" si="54"/>
        <v>0.13111207796991814</v>
      </c>
      <c r="T211" s="61">
        <v>1282.6</v>
      </c>
      <c r="U211" s="61">
        <v>1281.4</v>
      </c>
      <c r="V211" s="73">
        <f t="shared" si="55"/>
        <v>1.0009364757296706</v>
      </c>
      <c r="W211" s="61">
        <f t="shared" si="56"/>
        <v>8124660.093011073</v>
      </c>
      <c r="X211" s="73">
        <f t="shared" si="45"/>
        <v>0.14850992428602308</v>
      </c>
      <c r="Y211" s="72">
        <f t="shared" si="57"/>
        <v>8124.660093011073</v>
      </c>
      <c r="Z211" s="9">
        <f t="shared" si="58"/>
        <v>1996</v>
      </c>
    </row>
    <row r="212" spans="1:26" ht="12.75">
      <c r="A212" s="59">
        <v>35339</v>
      </c>
      <c r="B212" s="61">
        <v>1253617.9</v>
      </c>
      <c r="C212" s="61">
        <v>531841.11</v>
      </c>
      <c r="D212" s="61">
        <f t="shared" si="46"/>
        <v>1785459.0099999998</v>
      </c>
      <c r="E212" s="9">
        <v>34200</v>
      </c>
      <c r="F212" s="61">
        <f t="shared" si="47"/>
        <v>1460365</v>
      </c>
      <c r="G212" s="9">
        <v>3100</v>
      </c>
      <c r="H212" s="61">
        <f t="shared" si="48"/>
        <v>545228</v>
      </c>
      <c r="I212" s="61">
        <f t="shared" si="49"/>
        <v>2005593</v>
      </c>
      <c r="J212" s="61">
        <f>1000*'[1]Totals from FF levels'!C212</f>
        <v>5056410</v>
      </c>
      <c r="K212" s="61">
        <v>7618.58</v>
      </c>
      <c r="L212" s="61">
        <f>1000*'[1]Totals from FF levels'!E212</f>
        <v>6353930</v>
      </c>
      <c r="M212" s="61">
        <f t="shared" si="50"/>
        <v>1077386.0099999998</v>
      </c>
      <c r="N212" s="69">
        <f t="shared" si="51"/>
        <v>8695966.01</v>
      </c>
      <c r="O212" s="69">
        <f t="shared" si="52"/>
        <v>8916100</v>
      </c>
      <c r="P212" s="69">
        <f>'[2]Net concepts'!$F212*1000</f>
        <v>394190.00000000006</v>
      </c>
      <c r="Q212" s="69">
        <f t="shared" si="53"/>
        <v>9090156.01</v>
      </c>
      <c r="R212" s="61">
        <v>3209.35</v>
      </c>
      <c r="S212" s="70">
        <f t="shared" si="54"/>
        <v>0.12389491963987102</v>
      </c>
      <c r="T212" s="61">
        <v>1284.3</v>
      </c>
      <c r="U212" s="61">
        <v>1283.7</v>
      </c>
      <c r="V212" s="73">
        <f t="shared" si="55"/>
        <v>1.0004673989249824</v>
      </c>
      <c r="W212" s="61">
        <f t="shared" si="56"/>
        <v>8691903.42368372</v>
      </c>
      <c r="X212" s="73">
        <f t="shared" si="45"/>
        <v>0.1441608555689375</v>
      </c>
      <c r="Y212" s="72">
        <f t="shared" si="57"/>
        <v>8691.90342368372</v>
      </c>
      <c r="Z212" s="9">
        <f t="shared" si="58"/>
        <v>1996</v>
      </c>
    </row>
    <row r="213" spans="1:26" ht="12.75">
      <c r="A213" s="59">
        <v>35431</v>
      </c>
      <c r="B213" s="61">
        <v>1270503.5</v>
      </c>
      <c r="C213" s="61">
        <v>532067</v>
      </c>
      <c r="D213" s="61">
        <f t="shared" si="46"/>
        <v>1802570.5</v>
      </c>
      <c r="E213" s="9">
        <v>26600</v>
      </c>
      <c r="F213" s="61">
        <f t="shared" si="47"/>
        <v>1486965</v>
      </c>
      <c r="G213" s="9">
        <v>4508</v>
      </c>
      <c r="H213" s="61">
        <f t="shared" si="48"/>
        <v>549736</v>
      </c>
      <c r="I213" s="61">
        <f t="shared" si="49"/>
        <v>2036701</v>
      </c>
      <c r="J213" s="61">
        <f>1000*'[1]Totals from FF levels'!C213</f>
        <v>5188650</v>
      </c>
      <c r="K213" s="61">
        <v>7566.87</v>
      </c>
      <c r="L213" s="61">
        <f>1000*'[1]Totals from FF levels'!E213</f>
        <v>6481060</v>
      </c>
      <c r="M213" s="61">
        <f t="shared" si="50"/>
        <v>1058279.5</v>
      </c>
      <c r="N213" s="69">
        <f t="shared" si="51"/>
        <v>8625149.5</v>
      </c>
      <c r="O213" s="69">
        <f t="shared" si="52"/>
        <v>8859280</v>
      </c>
      <c r="P213" s="69">
        <f>'[2]Net concepts'!$F213*1000</f>
        <v>440969.9999999998</v>
      </c>
      <c r="Q213" s="69">
        <f t="shared" si="53"/>
        <v>9066119.5</v>
      </c>
      <c r="R213" s="61">
        <v>3281</v>
      </c>
      <c r="S213" s="70">
        <f t="shared" si="54"/>
        <v>0.12269694571670903</v>
      </c>
      <c r="T213" s="61">
        <v>1327</v>
      </c>
      <c r="U213" s="61">
        <v>1326.5</v>
      </c>
      <c r="V213" s="73">
        <f t="shared" si="55"/>
        <v>1.0003769317753486</v>
      </c>
      <c r="W213" s="61">
        <f t="shared" si="56"/>
        <v>8621899.632064808</v>
      </c>
      <c r="X213" s="73">
        <f t="shared" si="45"/>
        <v>0.1473022003850484</v>
      </c>
      <c r="Y213" s="72">
        <f t="shared" si="57"/>
        <v>8621.899632064808</v>
      </c>
      <c r="Z213" s="9">
        <f t="shared" si="58"/>
        <v>1997</v>
      </c>
    </row>
    <row r="214" spans="1:26" ht="12.75">
      <c r="A214" s="59">
        <v>35521</v>
      </c>
      <c r="B214" s="61">
        <v>1285472.4</v>
      </c>
      <c r="C214" s="61">
        <v>522761.33</v>
      </c>
      <c r="D214" s="61">
        <f t="shared" si="46"/>
        <v>1808233.73</v>
      </c>
      <c r="E214" s="9">
        <v>38700</v>
      </c>
      <c r="F214" s="61">
        <f t="shared" si="47"/>
        <v>1525665</v>
      </c>
      <c r="G214" s="9">
        <v>3412</v>
      </c>
      <c r="H214" s="61">
        <f t="shared" si="48"/>
        <v>553148</v>
      </c>
      <c r="I214" s="61">
        <f t="shared" si="49"/>
        <v>2078813</v>
      </c>
      <c r="J214" s="61">
        <f>1000*'[1]Totals from FF levels'!C214</f>
        <v>5276620</v>
      </c>
      <c r="K214" s="61">
        <v>8774.3</v>
      </c>
      <c r="L214" s="61">
        <f>1000*'[1]Totals from FF levels'!E214</f>
        <v>6578490</v>
      </c>
      <c r="M214" s="61">
        <f t="shared" si="50"/>
        <v>1031290.73</v>
      </c>
      <c r="N214" s="69">
        <f t="shared" si="51"/>
        <v>9805590.73</v>
      </c>
      <c r="O214" s="69">
        <f t="shared" si="52"/>
        <v>10076170</v>
      </c>
      <c r="P214" s="69">
        <f>'[2]Net concepts'!$F214*1000</f>
        <v>447950.00000000006</v>
      </c>
      <c r="Q214" s="69">
        <f t="shared" si="53"/>
        <v>10253540.73</v>
      </c>
      <c r="R214" s="61">
        <v>3338.56</v>
      </c>
      <c r="S214" s="70">
        <f t="shared" si="54"/>
        <v>0.10517374816030078</v>
      </c>
      <c r="T214" s="61">
        <v>1392.2</v>
      </c>
      <c r="U214" s="61">
        <v>1394.1</v>
      </c>
      <c r="V214" s="73">
        <f t="shared" si="55"/>
        <v>0.9986371135499607</v>
      </c>
      <c r="W214" s="61">
        <f t="shared" si="56"/>
        <v>9818972.875084758</v>
      </c>
      <c r="X214" s="73">
        <f t="shared" si="45"/>
        <v>0.1310958651442716</v>
      </c>
      <c r="Y214" s="72">
        <f t="shared" si="57"/>
        <v>9818.972875084757</v>
      </c>
      <c r="Z214" s="9">
        <f t="shared" si="58"/>
        <v>1997</v>
      </c>
    </row>
    <row r="215" spans="1:26" ht="12.75">
      <c r="A215" s="59">
        <v>35612</v>
      </c>
      <c r="B215" s="61">
        <v>1358051.1</v>
      </c>
      <c r="C215" s="61">
        <v>535701.85</v>
      </c>
      <c r="D215" s="61">
        <f t="shared" si="46"/>
        <v>1893752.9500000002</v>
      </c>
      <c r="E215" s="9">
        <v>44300</v>
      </c>
      <c r="F215" s="61">
        <f t="shared" si="47"/>
        <v>1569965</v>
      </c>
      <c r="G215" s="9">
        <v>7071</v>
      </c>
      <c r="H215" s="61">
        <f t="shared" si="48"/>
        <v>560219</v>
      </c>
      <c r="I215" s="61">
        <f t="shared" si="49"/>
        <v>2130184</v>
      </c>
      <c r="J215" s="61">
        <f>1000*'[1]Totals from FF levels'!C215</f>
        <v>5421160</v>
      </c>
      <c r="K215" s="61">
        <v>9515.78</v>
      </c>
      <c r="L215" s="61">
        <f>1000*'[1]Totals from FF levels'!E215</f>
        <v>6736270</v>
      </c>
      <c r="M215" s="61">
        <f t="shared" si="50"/>
        <v>1078678.9500000002</v>
      </c>
      <c r="N215" s="69">
        <f t="shared" si="51"/>
        <v>10594458.95</v>
      </c>
      <c r="O215" s="69">
        <f t="shared" si="52"/>
        <v>10830890</v>
      </c>
      <c r="P215" s="69">
        <f>'[2]Net concepts'!$F215*1000</f>
        <v>470049.99999999994</v>
      </c>
      <c r="Q215" s="69">
        <f t="shared" si="53"/>
        <v>11064508.95</v>
      </c>
      <c r="R215" s="61">
        <v>3433.83</v>
      </c>
      <c r="S215" s="70">
        <f t="shared" si="54"/>
        <v>0.10181538812796101</v>
      </c>
      <c r="T215" s="61">
        <v>1395.9</v>
      </c>
      <c r="U215" s="61">
        <v>1397.6</v>
      </c>
      <c r="V215" s="73">
        <f t="shared" si="55"/>
        <v>0.9987836290784203</v>
      </c>
      <c r="W215" s="61">
        <f t="shared" si="56"/>
        <v>10607361.436005441</v>
      </c>
      <c r="X215" s="73">
        <f t="shared" si="45"/>
        <v>0.12818503582006896</v>
      </c>
      <c r="Y215" s="72">
        <f t="shared" si="57"/>
        <v>10607.361436005442</v>
      </c>
      <c r="Z215" s="9">
        <f t="shared" si="58"/>
        <v>1997</v>
      </c>
    </row>
    <row r="216" spans="1:26" ht="12.75">
      <c r="A216" s="59">
        <v>35704</v>
      </c>
      <c r="B216" s="61">
        <v>1401672.9</v>
      </c>
      <c r="C216" s="61">
        <v>525338.93</v>
      </c>
      <c r="D216" s="61">
        <f t="shared" si="46"/>
        <v>1927011.83</v>
      </c>
      <c r="E216" s="9">
        <v>40900</v>
      </c>
      <c r="F216" s="61">
        <f t="shared" si="47"/>
        <v>1610865</v>
      </c>
      <c r="G216" s="9">
        <v>1613</v>
      </c>
      <c r="H216" s="61">
        <f t="shared" si="48"/>
        <v>561832</v>
      </c>
      <c r="I216" s="61">
        <f t="shared" si="49"/>
        <v>2172697</v>
      </c>
      <c r="J216" s="61">
        <f>1000*'[1]Totals from FF levels'!C216</f>
        <v>5591620</v>
      </c>
      <c r="K216" s="61">
        <v>9661.06</v>
      </c>
      <c r="L216" s="61">
        <f>1000*'[1]Totals from FF levels'!E216</f>
        <v>6928650</v>
      </c>
      <c r="M216" s="61">
        <f t="shared" si="50"/>
        <v>1091344.83</v>
      </c>
      <c r="N216" s="69">
        <f t="shared" si="51"/>
        <v>10752404.83</v>
      </c>
      <c r="O216" s="69">
        <f t="shared" si="52"/>
        <v>10998090</v>
      </c>
      <c r="P216" s="69">
        <f>'[2]Net concepts'!$F216*1000</f>
        <v>671970.0000000002</v>
      </c>
      <c r="Q216" s="69">
        <f t="shared" si="53"/>
        <v>11424374.83</v>
      </c>
      <c r="R216" s="61">
        <v>3559.4</v>
      </c>
      <c r="S216" s="70">
        <f t="shared" si="54"/>
        <v>0.10149774373776067</v>
      </c>
      <c r="T216" s="61">
        <v>1419.6</v>
      </c>
      <c r="U216" s="61">
        <v>1424.9</v>
      </c>
      <c r="V216" s="73">
        <f t="shared" si="55"/>
        <v>0.9962804407326828</v>
      </c>
      <c r="W216" s="61">
        <f t="shared" si="56"/>
        <v>10792548.353245283</v>
      </c>
      <c r="X216" s="73">
        <f t="shared" si="45"/>
        <v>0.13035901476562986</v>
      </c>
      <c r="Y216" s="72">
        <f t="shared" si="57"/>
        <v>10792.548353245282</v>
      </c>
      <c r="Z216" s="9">
        <f t="shared" si="58"/>
        <v>1997</v>
      </c>
    </row>
    <row r="217" spans="1:26" ht="12.75">
      <c r="A217" s="59">
        <v>35796</v>
      </c>
      <c r="B217" s="61">
        <v>1487036.1</v>
      </c>
      <c r="C217" s="61">
        <v>535996.92</v>
      </c>
      <c r="D217" s="61">
        <f t="shared" si="46"/>
        <v>2023033.02</v>
      </c>
      <c r="E217" s="9">
        <v>69700</v>
      </c>
      <c r="F217" s="61">
        <f t="shared" si="47"/>
        <v>1680565</v>
      </c>
      <c r="G217" s="9">
        <v>8582</v>
      </c>
      <c r="H217" s="61">
        <f t="shared" si="48"/>
        <v>570414</v>
      </c>
      <c r="I217" s="61">
        <f t="shared" si="49"/>
        <v>2250979</v>
      </c>
      <c r="J217" s="61">
        <f>1000*'[1]Totals from FF levels'!C217</f>
        <v>5671860</v>
      </c>
      <c r="K217" s="61">
        <v>10925.64</v>
      </c>
      <c r="L217" s="61">
        <f>1000*'[1]Totals from FF levels'!E217</f>
        <v>7011540</v>
      </c>
      <c r="M217" s="61">
        <f t="shared" si="50"/>
        <v>1111734.02</v>
      </c>
      <c r="N217" s="69">
        <f t="shared" si="51"/>
        <v>12037374.02</v>
      </c>
      <c r="O217" s="69">
        <f t="shared" si="52"/>
        <v>12265320</v>
      </c>
      <c r="P217" s="69">
        <f>'[2]Net concepts'!$F217*1000</f>
        <v>783910.0000000001</v>
      </c>
      <c r="Q217" s="69">
        <f t="shared" si="53"/>
        <v>12821284.02</v>
      </c>
      <c r="R217" s="61">
        <v>3686.37</v>
      </c>
      <c r="S217" s="70">
        <f t="shared" si="54"/>
        <v>0.09235685608446352</v>
      </c>
      <c r="T217" s="61">
        <v>1514.3</v>
      </c>
      <c r="U217" s="61">
        <v>1531.5</v>
      </c>
      <c r="V217" s="73">
        <f t="shared" si="55"/>
        <v>0.9887691805419523</v>
      </c>
      <c r="W217" s="61">
        <f t="shared" si="56"/>
        <v>12174099.129386516</v>
      </c>
      <c r="X217" s="73">
        <f t="shared" si="45"/>
        <v>0.12353492526935705</v>
      </c>
      <c r="Y217" s="72">
        <f t="shared" si="57"/>
        <v>12174.099129386515</v>
      </c>
      <c r="Z217" s="9">
        <f t="shared" si="58"/>
        <v>1998</v>
      </c>
    </row>
    <row r="218" spans="1:26" ht="12.75">
      <c r="A218" s="59">
        <v>35886</v>
      </c>
      <c r="B218" s="61">
        <v>1537930.5</v>
      </c>
      <c r="C218" s="61">
        <v>529052.74</v>
      </c>
      <c r="D218" s="61">
        <f t="shared" si="46"/>
        <v>2066983.24</v>
      </c>
      <c r="E218" s="9">
        <v>73700</v>
      </c>
      <c r="F218" s="61">
        <f t="shared" si="47"/>
        <v>1754265</v>
      </c>
      <c r="G218" s="9">
        <v>5434</v>
      </c>
      <c r="H218" s="61">
        <f t="shared" si="48"/>
        <v>575848</v>
      </c>
      <c r="I218" s="61">
        <f t="shared" si="49"/>
        <v>2330113</v>
      </c>
      <c r="J218" s="61">
        <f>1000*'[1]Totals from FF levels'!C218</f>
        <v>5782530</v>
      </c>
      <c r="K218" s="61">
        <v>11050.4</v>
      </c>
      <c r="L218" s="61">
        <f>1000*'[1]Totals from FF levels'!E218</f>
        <v>7110330</v>
      </c>
      <c r="M218" s="61">
        <f t="shared" si="50"/>
        <v>1064670.2400000002</v>
      </c>
      <c r="N218" s="69">
        <f t="shared" si="51"/>
        <v>12115070.24</v>
      </c>
      <c r="O218" s="69">
        <f t="shared" si="52"/>
        <v>12378200</v>
      </c>
      <c r="P218" s="69">
        <f>'[2]Net concepts'!$F218*1000</f>
        <v>828720</v>
      </c>
      <c r="Q218" s="69">
        <f t="shared" si="53"/>
        <v>12943790.24</v>
      </c>
      <c r="R218" s="61">
        <v>3762.54</v>
      </c>
      <c r="S218" s="70">
        <f t="shared" si="54"/>
        <v>0.08787982396377755</v>
      </c>
      <c r="T218" s="61">
        <v>1495</v>
      </c>
      <c r="U218" s="61">
        <v>1513.1</v>
      </c>
      <c r="V218" s="73">
        <f t="shared" si="55"/>
        <v>0.9880378031855133</v>
      </c>
      <c r="W218" s="61">
        <f t="shared" si="56"/>
        <v>12261747.679026086</v>
      </c>
      <c r="X218" s="73">
        <f t="shared" si="45"/>
        <v>0.12694358922676788</v>
      </c>
      <c r="Y218" s="72">
        <f t="shared" si="57"/>
        <v>12261.747679026086</v>
      </c>
      <c r="Z218" s="9">
        <f t="shared" si="58"/>
        <v>1998</v>
      </c>
    </row>
    <row r="219" spans="1:26" ht="12.75">
      <c r="A219" s="59">
        <v>35977</v>
      </c>
      <c r="B219" s="61">
        <v>1569543.9</v>
      </c>
      <c r="C219" s="61">
        <v>526070.71</v>
      </c>
      <c r="D219" s="61">
        <f t="shared" si="46"/>
        <v>2095614.6099999999</v>
      </c>
      <c r="E219" s="9">
        <v>27000</v>
      </c>
      <c r="F219" s="61">
        <f t="shared" si="47"/>
        <v>1781265</v>
      </c>
      <c r="G219" s="9">
        <v>5450</v>
      </c>
      <c r="H219" s="61">
        <f t="shared" si="48"/>
        <v>581298</v>
      </c>
      <c r="I219" s="61">
        <f t="shared" si="49"/>
        <v>2362563</v>
      </c>
      <c r="J219" s="61">
        <f>1000*'[1]Totals from FF levels'!C219</f>
        <v>5873540</v>
      </c>
      <c r="K219" s="61">
        <v>9810.61</v>
      </c>
      <c r="L219" s="61">
        <f>1000*'[1]Totals from FF levels'!E219</f>
        <v>7200180</v>
      </c>
      <c r="M219" s="61">
        <f t="shared" si="50"/>
        <v>1059691.6099999999</v>
      </c>
      <c r="N219" s="69">
        <f t="shared" si="51"/>
        <v>10870301.61</v>
      </c>
      <c r="O219" s="69">
        <f t="shared" si="52"/>
        <v>11137250</v>
      </c>
      <c r="P219" s="69">
        <f>'[2]Net concepts'!$F219*1000</f>
        <v>811649.9999999999</v>
      </c>
      <c r="Q219" s="69">
        <f t="shared" si="53"/>
        <v>11681951.61</v>
      </c>
      <c r="R219" s="61">
        <v>3852.21</v>
      </c>
      <c r="S219" s="70">
        <f t="shared" si="54"/>
        <v>0.09748502369291664</v>
      </c>
      <c r="T219" s="61">
        <v>1535.3</v>
      </c>
      <c r="U219" s="61">
        <v>1551.1</v>
      </c>
      <c r="V219" s="73">
        <f t="shared" si="55"/>
        <v>0.989813680613758</v>
      </c>
      <c r="W219" s="61">
        <f t="shared" si="56"/>
        <v>10982169.496040514</v>
      </c>
      <c r="X219" s="73">
        <f aca="true" t="shared" si="59" ref="X219:X224">B219/N219</f>
        <v>0.14438825676705394</v>
      </c>
      <c r="Y219" s="72">
        <f t="shared" si="57"/>
        <v>10982.169496040513</v>
      </c>
      <c r="Z219" s="9">
        <f t="shared" si="58"/>
        <v>1998</v>
      </c>
    </row>
    <row r="220" spans="1:26" ht="12.75">
      <c r="A220" s="59">
        <v>36069</v>
      </c>
      <c r="B220" s="61">
        <v>1639953.8</v>
      </c>
      <c r="C220" s="61">
        <v>529147.98</v>
      </c>
      <c r="D220" s="61">
        <f t="shared" si="46"/>
        <v>2169101.7800000003</v>
      </c>
      <c r="E220" s="9">
        <v>48300</v>
      </c>
      <c r="F220" s="61">
        <f t="shared" si="47"/>
        <v>1829565</v>
      </c>
      <c r="G220" s="9">
        <v>3579</v>
      </c>
      <c r="H220" s="61">
        <f t="shared" si="48"/>
        <v>584877</v>
      </c>
      <c r="I220" s="61">
        <f t="shared" si="49"/>
        <v>2414442</v>
      </c>
      <c r="J220" s="61">
        <f>1000*'[1]Totals from FF levels'!C220</f>
        <v>5918980</v>
      </c>
      <c r="K220" s="61">
        <v>11561.02</v>
      </c>
      <c r="L220" s="61">
        <f>1000*'[1]Totals from FF levels'!E220</f>
        <v>7292830</v>
      </c>
      <c r="M220" s="61">
        <f t="shared" si="50"/>
        <v>1128509.7800000003</v>
      </c>
      <c r="N220" s="69">
        <f t="shared" si="51"/>
        <v>12689529.780000001</v>
      </c>
      <c r="O220" s="69">
        <f t="shared" si="52"/>
        <v>12934870</v>
      </c>
      <c r="P220" s="69">
        <f>'[2]Net concepts'!$F220*1000</f>
        <v>938690</v>
      </c>
      <c r="Q220" s="69">
        <f t="shared" si="53"/>
        <v>13628219.780000001</v>
      </c>
      <c r="R220" s="61">
        <v>4028.58</v>
      </c>
      <c r="S220" s="70">
        <f t="shared" si="54"/>
        <v>0.08893235601043684</v>
      </c>
      <c r="T220" s="61">
        <v>1580.3</v>
      </c>
      <c r="U220" s="61">
        <v>1593.9</v>
      </c>
      <c r="V220" s="73">
        <f t="shared" si="55"/>
        <v>0.9914674697283392</v>
      </c>
      <c r="W220" s="61">
        <f t="shared" si="56"/>
        <v>12798735.377043601</v>
      </c>
      <c r="X220" s="73">
        <f t="shared" si="59"/>
        <v>0.12923676672280918</v>
      </c>
      <c r="Y220" s="72">
        <f t="shared" si="57"/>
        <v>12798.7353770436</v>
      </c>
      <c r="Z220" s="9">
        <f t="shared" si="58"/>
        <v>1998</v>
      </c>
    </row>
    <row r="221" spans="1:26" ht="12.75">
      <c r="A221" s="59">
        <v>36161</v>
      </c>
      <c r="B221" s="61">
        <v>1688907.2</v>
      </c>
      <c r="C221" s="61">
        <v>523986.85</v>
      </c>
      <c r="D221" s="61">
        <f t="shared" si="46"/>
        <v>2212894.05</v>
      </c>
      <c r="E221" s="9">
        <v>68500</v>
      </c>
      <c r="F221" s="61">
        <f t="shared" si="47"/>
        <v>1898065</v>
      </c>
      <c r="G221" s="9">
        <v>6608</v>
      </c>
      <c r="H221" s="61">
        <f t="shared" si="48"/>
        <v>591485</v>
      </c>
      <c r="I221" s="61">
        <f t="shared" si="49"/>
        <v>2489550</v>
      </c>
      <c r="J221" s="61">
        <f>1000*'[1]Totals from FF levels'!C221</f>
        <v>6014110</v>
      </c>
      <c r="K221" s="61">
        <v>11935.04</v>
      </c>
      <c r="L221" s="61">
        <f>1000*'[1]Totals from FF levels'!E221</f>
        <v>7361070</v>
      </c>
      <c r="M221" s="61">
        <f t="shared" si="50"/>
        <v>1070304.0499999998</v>
      </c>
      <c r="N221" s="69">
        <f t="shared" si="51"/>
        <v>13005344.05</v>
      </c>
      <c r="O221" s="69">
        <f t="shared" si="52"/>
        <v>13282000</v>
      </c>
      <c r="P221" s="69">
        <f>'[2]Net concepts'!$F221*1000</f>
        <v>997829.9999999999</v>
      </c>
      <c r="Q221" s="69">
        <f t="shared" si="53"/>
        <v>14003174.05</v>
      </c>
      <c r="R221" s="61">
        <v>4121.46</v>
      </c>
      <c r="S221" s="70">
        <f t="shared" si="54"/>
        <v>0.08229724995241473</v>
      </c>
      <c r="T221" s="61">
        <v>1594.3</v>
      </c>
      <c r="U221" s="61">
        <v>1608.2</v>
      </c>
      <c r="V221" s="73">
        <f t="shared" si="55"/>
        <v>0.9913567964183558</v>
      </c>
      <c r="W221" s="61">
        <f t="shared" si="56"/>
        <v>13118731.920723831</v>
      </c>
      <c r="X221" s="73">
        <f t="shared" si="59"/>
        <v>0.12986255446275563</v>
      </c>
      <c r="Y221" s="72">
        <f t="shared" si="57"/>
        <v>13118.73192072383</v>
      </c>
      <c r="Z221" s="9">
        <f t="shared" si="58"/>
        <v>1999</v>
      </c>
    </row>
    <row r="222" spans="1:26" ht="12.75">
      <c r="A222" s="59">
        <v>36251</v>
      </c>
      <c r="B222" s="61">
        <v>1725852.5</v>
      </c>
      <c r="C222" s="61">
        <v>514661.56</v>
      </c>
      <c r="D222" s="61">
        <f t="shared" si="46"/>
        <v>2240514.06</v>
      </c>
      <c r="E222" s="9">
        <v>71900</v>
      </c>
      <c r="F222" s="61">
        <f t="shared" si="47"/>
        <v>1969965</v>
      </c>
      <c r="G222" s="9">
        <v>3463</v>
      </c>
      <c r="H222" s="61">
        <f t="shared" si="48"/>
        <v>594948</v>
      </c>
      <c r="I222" s="61">
        <f t="shared" si="49"/>
        <v>2564913</v>
      </c>
      <c r="J222" s="61">
        <f>1000*'[1]Totals from FF levels'!C222</f>
        <v>6149250</v>
      </c>
      <c r="K222" s="61">
        <v>12816.74</v>
      </c>
      <c r="L222" s="61">
        <f>1000*'[1]Totals from FF levels'!E222</f>
        <v>7527950</v>
      </c>
      <c r="M222" s="61">
        <f t="shared" si="50"/>
        <v>1054301.06</v>
      </c>
      <c r="N222" s="69">
        <f t="shared" si="51"/>
        <v>13871041.06</v>
      </c>
      <c r="O222" s="69">
        <f t="shared" si="52"/>
        <v>14195440</v>
      </c>
      <c r="P222" s="69">
        <f>'[2]Net concepts'!$F222*1000</f>
        <v>1137669.9999999998</v>
      </c>
      <c r="Q222" s="69">
        <f t="shared" si="53"/>
        <v>15008711.06</v>
      </c>
      <c r="R222" s="61">
        <v>4223.62</v>
      </c>
      <c r="S222" s="70">
        <f t="shared" si="54"/>
        <v>0.0760073490835734</v>
      </c>
      <c r="T222" s="61">
        <v>1585.4</v>
      </c>
      <c r="U222" s="61">
        <v>1599.8</v>
      </c>
      <c r="V222" s="73">
        <f t="shared" si="55"/>
        <v>0.9909988748593576</v>
      </c>
      <c r="W222" s="61">
        <f t="shared" si="56"/>
        <v>13997030.07934149</v>
      </c>
      <c r="X222" s="73">
        <f t="shared" si="59"/>
        <v>0.12442126676251075</v>
      </c>
      <c r="Y222" s="72">
        <f t="shared" si="57"/>
        <v>13997.03007934149</v>
      </c>
      <c r="Z222" s="9">
        <f t="shared" si="58"/>
        <v>1999</v>
      </c>
    </row>
    <row r="223" spans="1:26" ht="12.75">
      <c r="A223" s="59">
        <v>36342</v>
      </c>
      <c r="B223" s="61">
        <v>1726051.8</v>
      </c>
      <c r="C223" s="61">
        <v>502282.16</v>
      </c>
      <c r="D223" s="61">
        <f t="shared" si="46"/>
        <v>2228333.96</v>
      </c>
      <c r="E223" s="9">
        <v>50700</v>
      </c>
      <c r="F223" s="61">
        <f t="shared" si="47"/>
        <v>2020665</v>
      </c>
      <c r="G223" s="9">
        <v>6813</v>
      </c>
      <c r="H223" s="61">
        <f t="shared" si="48"/>
        <v>601761</v>
      </c>
      <c r="I223" s="61">
        <f t="shared" si="49"/>
        <v>2622426</v>
      </c>
      <c r="J223" s="61">
        <f>1000*'[1]Totals from FF levels'!C223</f>
        <v>6288820</v>
      </c>
      <c r="K223" s="61">
        <v>12095.03</v>
      </c>
      <c r="L223" s="61">
        <f>1000*'[1]Totals from FF levels'!E223</f>
        <v>7652980</v>
      </c>
      <c r="M223" s="61">
        <f t="shared" si="50"/>
        <v>970067.96</v>
      </c>
      <c r="N223" s="69">
        <f t="shared" si="51"/>
        <v>13065097.96</v>
      </c>
      <c r="O223" s="69">
        <f t="shared" si="52"/>
        <v>13459190</v>
      </c>
      <c r="P223" s="69">
        <f>'[2]Net concepts'!$F223*1000</f>
        <v>1148009.9999999998</v>
      </c>
      <c r="Q223" s="69">
        <f t="shared" si="53"/>
        <v>14213107.96</v>
      </c>
      <c r="R223" s="61">
        <v>4223.62</v>
      </c>
      <c r="S223" s="70">
        <f t="shared" si="54"/>
        <v>0.07424880877050843</v>
      </c>
      <c r="T223" s="61">
        <v>1635</v>
      </c>
      <c r="U223" s="61">
        <v>1651.6</v>
      </c>
      <c r="V223" s="73">
        <f t="shared" si="55"/>
        <v>0.9899491402276581</v>
      </c>
      <c r="W223" s="61">
        <f t="shared" si="56"/>
        <v>13197746.661000611</v>
      </c>
      <c r="X223" s="73">
        <f t="shared" si="59"/>
        <v>0.13211166156461027</v>
      </c>
      <c r="Y223" s="72">
        <f t="shared" si="57"/>
        <v>13197.74666100061</v>
      </c>
      <c r="Z223" s="9">
        <f t="shared" si="58"/>
        <v>1999</v>
      </c>
    </row>
    <row r="224" spans="1:26" ht="13.5" thickBot="1">
      <c r="A224" s="74">
        <v>36434</v>
      </c>
      <c r="B224" s="75"/>
      <c r="C224" s="75"/>
      <c r="D224" s="75"/>
      <c r="E224" s="75"/>
      <c r="F224" s="75"/>
      <c r="G224" s="75"/>
      <c r="H224" s="75"/>
      <c r="I224" s="75"/>
      <c r="J224" s="75">
        <f>1000*'[1]Totals from FF levels'!C224</f>
        <v>6364300</v>
      </c>
      <c r="K224" s="75"/>
      <c r="L224" s="75">
        <f>1000*'[1]Totals from FF levels'!E224</f>
        <v>7784790</v>
      </c>
      <c r="M224" s="75">
        <f t="shared" si="50"/>
        <v>1420490</v>
      </c>
      <c r="N224" s="76">
        <f t="shared" si="51"/>
        <v>1420490</v>
      </c>
      <c r="O224" s="75"/>
      <c r="P224" s="76">
        <f>'[2]Net concepts'!$F224*1000</f>
        <v>0</v>
      </c>
      <c r="Q224" s="76">
        <f t="shared" si="53"/>
        <v>1420490</v>
      </c>
      <c r="R224" s="75">
        <v>4223.65</v>
      </c>
      <c r="S224" s="77"/>
      <c r="T224" s="75">
        <v>1676.9</v>
      </c>
      <c r="U224" s="75">
        <v>1691.5</v>
      </c>
      <c r="V224" s="77">
        <f t="shared" si="55"/>
        <v>0.9913686077446054</v>
      </c>
      <c r="W224" s="75">
        <f t="shared" si="56"/>
        <v>1432857.5556085634</v>
      </c>
      <c r="X224" s="77">
        <f t="shared" si="59"/>
        <v>0</v>
      </c>
      <c r="Y224" s="78">
        <f t="shared" si="57"/>
        <v>1432.8575556085634</v>
      </c>
      <c r="Z224" s="79">
        <f t="shared" si="58"/>
        <v>1999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0"/>
  <sheetViews>
    <sheetView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31" sqref="E31:E34"/>
    </sheetView>
  </sheetViews>
  <sheetFormatPr defaultColWidth="9.140625" defaultRowHeight="12.75"/>
  <cols>
    <col min="1" max="1" width="6.57421875" style="0" customWidth="1"/>
    <col min="4" max="4" width="7.140625" style="0" customWidth="1"/>
    <col min="5" max="6" width="10.28125" style="0" bestFit="1" customWidth="1"/>
    <col min="7" max="7" width="6.57421875" style="0" customWidth="1"/>
    <col min="8" max="8" width="11.57421875" style="0" customWidth="1"/>
    <col min="9" max="9" width="11.57421875" style="0" bestFit="1" customWidth="1"/>
    <col min="10" max="10" width="7.140625" style="0" customWidth="1"/>
  </cols>
  <sheetData>
    <row r="1" spans="1:18" ht="13.5" thickBot="1">
      <c r="A1" s="87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64"/>
      <c r="B2" s="83"/>
      <c r="C2" s="83"/>
      <c r="D2" s="83"/>
      <c r="E2" s="83"/>
      <c r="F2" s="83"/>
      <c r="G2" s="83"/>
      <c r="H2" s="83"/>
      <c r="I2" s="83"/>
      <c r="J2" s="84">
        <f>AVERAGE(J4:J218)</f>
        <v>0.06840624050123614</v>
      </c>
      <c r="K2" s="4"/>
      <c r="L2" s="4"/>
      <c r="M2" s="4"/>
      <c r="N2" s="4"/>
      <c r="O2" s="4"/>
      <c r="P2" s="4"/>
      <c r="Q2" s="4"/>
      <c r="R2" s="4"/>
    </row>
    <row r="3" spans="1:18" ht="63.75">
      <c r="A3" s="26"/>
      <c r="B3" s="86" t="s">
        <v>161</v>
      </c>
      <c r="C3" s="86" t="s">
        <v>162</v>
      </c>
      <c r="D3" s="86" t="s">
        <v>163</v>
      </c>
      <c r="E3" s="86" t="s">
        <v>164</v>
      </c>
      <c r="F3" s="86" t="s">
        <v>162</v>
      </c>
      <c r="G3" s="86" t="s">
        <v>163</v>
      </c>
      <c r="H3" s="86" t="s">
        <v>165</v>
      </c>
      <c r="I3" s="86" t="s">
        <v>162</v>
      </c>
      <c r="J3" s="86" t="s">
        <v>163</v>
      </c>
      <c r="K3" s="4"/>
      <c r="L3" s="4"/>
      <c r="M3" s="4"/>
      <c r="N3" s="4"/>
      <c r="O3" s="4"/>
      <c r="P3" s="4"/>
      <c r="Q3" s="4"/>
      <c r="R3" s="4"/>
    </row>
    <row r="4" spans="1:13" ht="12.75">
      <c r="A4" s="18">
        <f>'[1]Asset check'!A9</f>
        <v>16803</v>
      </c>
      <c r="B4" s="12">
        <f>'[1]Asset check'!AK9</f>
        <v>73700.1</v>
      </c>
      <c r="C4" s="12">
        <f>'[1]Asset check'!AM9</f>
        <v>831.7351068999999</v>
      </c>
      <c r="D4" s="42">
        <f aca="true" t="shared" si="0" ref="D4:D67">4*C4/B4</f>
        <v>0.045141599910990614</v>
      </c>
      <c r="E4" s="67">
        <f>'[1]Liability check'!AJ9</f>
        <v>71900.44609308</v>
      </c>
      <c r="F4" s="12">
        <f>'[1]Liability check'!AM9</f>
        <v>450.44609307999997</v>
      </c>
      <c r="G4" s="42">
        <f aca="true" t="shared" si="1" ref="G4:G67">4*F4/E4</f>
        <v>0.025059432454528418</v>
      </c>
      <c r="H4" s="81">
        <f aca="true" t="shared" si="2" ref="H4:H67">E4-B4</f>
        <v>-1799.653906920008</v>
      </c>
      <c r="I4" s="12">
        <f aca="true" t="shared" si="3" ref="I4:I67">F4-C4</f>
        <v>-381.2890138199999</v>
      </c>
      <c r="J4" s="42">
        <f aca="true" t="shared" si="4" ref="J4:J67">4*I4/H4</f>
        <v>0.8474718663491283</v>
      </c>
      <c r="K4" s="2"/>
      <c r="L4" s="2"/>
      <c r="M4" s="2"/>
    </row>
    <row r="5" spans="1:10" ht="12.75">
      <c r="A5" s="18">
        <f>'[1]Asset check'!A10</f>
        <v>16893</v>
      </c>
      <c r="B5" s="12">
        <f>'[1]Asset check'!AK10</f>
        <v>73800.1</v>
      </c>
      <c r="C5" s="12">
        <f>'[1]Asset check'!AM10</f>
        <v>470.6751597</v>
      </c>
      <c r="D5" s="42">
        <f t="shared" si="0"/>
        <v>0.025510814196728727</v>
      </c>
      <c r="E5" s="67">
        <f>'[1]Liability check'!AJ10</f>
        <v>72150.60954808</v>
      </c>
      <c r="F5" s="12">
        <f>'[1]Liability check'!AM10</f>
        <v>450.6095480799999</v>
      </c>
      <c r="G5" s="42">
        <f t="shared" si="1"/>
        <v>0.024981607274140685</v>
      </c>
      <c r="H5" s="81">
        <f t="shared" si="2"/>
        <v>-1649.4904519200063</v>
      </c>
      <c r="I5" s="12">
        <f t="shared" si="3"/>
        <v>-20.065611620000084</v>
      </c>
      <c r="J5" s="42">
        <f t="shared" si="4"/>
        <v>0.048658933664377915</v>
      </c>
    </row>
    <row r="6" spans="1:10" ht="12.75">
      <c r="A6" s="18">
        <f>'[1]Asset check'!A11</f>
        <v>16984</v>
      </c>
      <c r="B6" s="12">
        <f>'[1]Asset check'!AK11</f>
        <v>73900.1</v>
      </c>
      <c r="C6" s="12">
        <f>'[1]Asset check'!AM11</f>
        <v>31.9187642</v>
      </c>
      <c r="D6" s="42">
        <f t="shared" si="0"/>
        <v>0.0017276709612030292</v>
      </c>
      <c r="E6" s="67">
        <f>'[1]Liability check'!AJ11</f>
        <v>72394.46599308</v>
      </c>
      <c r="F6" s="12">
        <f>'[1]Liability check'!AM11</f>
        <v>444.46599308</v>
      </c>
      <c r="G6" s="42">
        <f t="shared" si="1"/>
        <v>0.02455800934411121</v>
      </c>
      <c r="H6" s="81">
        <f t="shared" si="2"/>
        <v>-1505.6340069200087</v>
      </c>
      <c r="I6" s="12">
        <f t="shared" si="3"/>
        <v>412.54722888</v>
      </c>
      <c r="J6" s="42">
        <f t="shared" si="4"/>
        <v>-1.0960093275893117</v>
      </c>
    </row>
    <row r="7" spans="1:10" ht="12.75">
      <c r="A7" s="18">
        <f>'[1]Asset check'!A12</f>
        <v>17076</v>
      </c>
      <c r="B7" s="12">
        <f>'[1]Asset check'!AK12</f>
        <v>77300.1</v>
      </c>
      <c r="C7" s="12">
        <f>'[1]Asset check'!AM12</f>
        <v>-942.0296168999998</v>
      </c>
      <c r="D7" s="42">
        <f t="shared" si="0"/>
        <v>-0.048746618278630936</v>
      </c>
      <c r="E7" s="67">
        <f>'[1]Liability check'!AJ12</f>
        <v>72645.31260507999</v>
      </c>
      <c r="F7" s="12">
        <f>'[1]Liability check'!AM12</f>
        <v>445.31260507999997</v>
      </c>
      <c r="G7" s="42">
        <f t="shared" si="1"/>
        <v>0.02451982593843831</v>
      </c>
      <c r="H7" s="81">
        <f t="shared" si="2"/>
        <v>-4654.787394920015</v>
      </c>
      <c r="I7" s="12">
        <f t="shared" si="3"/>
        <v>1387.3422219799997</v>
      </c>
      <c r="J7" s="42">
        <f t="shared" si="4"/>
        <v>-1.1921852529669308</v>
      </c>
    </row>
    <row r="8" spans="1:10" ht="12.75">
      <c r="A8" s="18">
        <f>'[1]Asset check'!A13</f>
        <v>17168</v>
      </c>
      <c r="B8" s="12">
        <f>'[1]Asset check'!AK13</f>
        <v>85300.1</v>
      </c>
      <c r="C8" s="12">
        <f>'[1]Asset check'!AM13</f>
        <v>479.08437480000003</v>
      </c>
      <c r="D8" s="42">
        <f t="shared" si="0"/>
        <v>0.02246582945623745</v>
      </c>
      <c r="E8" s="67">
        <f>'[1]Liability check'!AJ13</f>
        <v>81453.93083785</v>
      </c>
      <c r="F8" s="12">
        <f>'[1]Liability check'!AM13</f>
        <v>453.93083784999993</v>
      </c>
      <c r="G8" s="42">
        <f t="shared" si="1"/>
        <v>0.022291414701821482</v>
      </c>
      <c r="H8" s="81">
        <f t="shared" si="2"/>
        <v>-3846.1691621500067</v>
      </c>
      <c r="I8" s="12">
        <f t="shared" si="3"/>
        <v>-25.153536950000102</v>
      </c>
      <c r="J8" s="42">
        <f t="shared" si="4"/>
        <v>0.026159574256416</v>
      </c>
    </row>
    <row r="9" spans="1:10" ht="12.75">
      <c r="A9" s="18">
        <f>'[1]Asset check'!A14</f>
        <v>17258</v>
      </c>
      <c r="B9" s="12">
        <f>'[1]Asset check'!AK14</f>
        <v>85200.1</v>
      </c>
      <c r="C9" s="12">
        <f>'[1]Asset check'!AM14</f>
        <v>-2.6011880999999732</v>
      </c>
      <c r="D9" s="42">
        <f t="shared" si="0"/>
        <v>-0.00012212136370731832</v>
      </c>
      <c r="E9" s="67">
        <f>'[1]Liability check'!AJ14</f>
        <v>82154.42390862</v>
      </c>
      <c r="F9" s="12">
        <f>'[1]Liability check'!AM14</f>
        <v>454.42390861999996</v>
      </c>
      <c r="G9" s="42">
        <f t="shared" si="1"/>
        <v>0.02212535306074101</v>
      </c>
      <c r="H9" s="81">
        <f t="shared" si="2"/>
        <v>-3045.67609138001</v>
      </c>
      <c r="I9" s="12">
        <f t="shared" si="3"/>
        <v>457.02509671999996</v>
      </c>
      <c r="J9" s="42">
        <f t="shared" si="4"/>
        <v>-0.6002281043785188</v>
      </c>
    </row>
    <row r="10" spans="1:10" ht="12.75">
      <c r="A10" s="18">
        <f>'[1]Asset check'!A15</f>
        <v>17349</v>
      </c>
      <c r="B10" s="12">
        <f>'[1]Asset check'!AK15</f>
        <v>85100.1</v>
      </c>
      <c r="C10" s="12">
        <f>'[1]Asset check'!AM15</f>
        <v>889.2963388999999</v>
      </c>
      <c r="D10" s="42">
        <f t="shared" si="0"/>
        <v>0.04180001381431984</v>
      </c>
      <c r="E10" s="67">
        <f>'[1]Liability check'!AJ15</f>
        <v>82873.28711812</v>
      </c>
      <c r="F10" s="12">
        <f>'[1]Liability check'!AM15</f>
        <v>473.28711811999995</v>
      </c>
      <c r="G10" s="42">
        <f t="shared" si="1"/>
        <v>0.022843892625879304</v>
      </c>
      <c r="H10" s="81">
        <f t="shared" si="2"/>
        <v>-2226.8128818800033</v>
      </c>
      <c r="I10" s="12">
        <f t="shared" si="3"/>
        <v>-416.00922077999996</v>
      </c>
      <c r="J10" s="42">
        <f t="shared" si="4"/>
        <v>0.7472728834382907</v>
      </c>
    </row>
    <row r="11" spans="1:10" ht="12.75">
      <c r="A11" s="18">
        <f>'[1]Asset check'!A16</f>
        <v>17441</v>
      </c>
      <c r="B11" s="12">
        <f>'[1]Asset check'!AK16</f>
        <v>87075.1</v>
      </c>
      <c r="C11" s="12">
        <f>'[1]Asset check'!AM16</f>
        <v>205.52082449999997</v>
      </c>
      <c r="D11" s="42">
        <f t="shared" si="0"/>
        <v>0.009441083593357916</v>
      </c>
      <c r="E11" s="67">
        <f>'[1]Liability check'!AJ16</f>
        <v>83591.14458751</v>
      </c>
      <c r="F11" s="12">
        <f>'[1]Liability check'!AM16</f>
        <v>491.14458751</v>
      </c>
      <c r="G11" s="42">
        <f t="shared" si="1"/>
        <v>0.023502230526145265</v>
      </c>
      <c r="H11" s="81">
        <f t="shared" si="2"/>
        <v>-3483.9554124900023</v>
      </c>
      <c r="I11" s="12">
        <f t="shared" si="3"/>
        <v>285.62376301000006</v>
      </c>
      <c r="J11" s="42">
        <f t="shared" si="4"/>
        <v>-0.3279304459362907</v>
      </c>
    </row>
    <row r="12" spans="1:10" ht="12.75">
      <c r="A12" s="18">
        <f>'[1]Asset check'!A17</f>
        <v>17533</v>
      </c>
      <c r="B12" s="12">
        <f>'[1]Asset check'!AK17</f>
        <v>92200.1</v>
      </c>
      <c r="C12" s="12">
        <f>'[1]Asset check'!AM17</f>
        <v>86.05861049999999</v>
      </c>
      <c r="D12" s="42">
        <f t="shared" si="0"/>
        <v>0.003733558228244871</v>
      </c>
      <c r="E12" s="67">
        <f>'[1]Liability check'!AJ17</f>
        <v>88897.58254872</v>
      </c>
      <c r="F12" s="12">
        <f>'[1]Liability check'!AM17</f>
        <v>522.58254872</v>
      </c>
      <c r="G12" s="42">
        <f t="shared" si="1"/>
        <v>0.0235139149451494</v>
      </c>
      <c r="H12" s="81">
        <f t="shared" si="2"/>
        <v>-3302.5174512800004</v>
      </c>
      <c r="I12" s="12">
        <f t="shared" si="3"/>
        <v>436.52393822</v>
      </c>
      <c r="J12" s="42">
        <f t="shared" si="4"/>
        <v>-0.5287165862524792</v>
      </c>
    </row>
    <row r="13" spans="1:10" ht="12.75">
      <c r="A13" s="18">
        <f>'[1]Asset check'!A18</f>
        <v>17624</v>
      </c>
      <c r="B13" s="12">
        <f>'[1]Asset check'!AK18</f>
        <v>92025.1</v>
      </c>
      <c r="C13" s="12">
        <f>'[1]Asset check'!AM18</f>
        <v>685.3622842</v>
      </c>
      <c r="D13" s="42">
        <f t="shared" si="0"/>
        <v>0.029790232630010724</v>
      </c>
      <c r="E13" s="67">
        <f>'[1]Liability check'!AJ18</f>
        <v>89968.59330529999</v>
      </c>
      <c r="F13" s="12">
        <f>'[1]Liability check'!AM18</f>
        <v>518.5933053</v>
      </c>
      <c r="G13" s="42">
        <f t="shared" si="1"/>
        <v>0.023056637266304796</v>
      </c>
      <c r="H13" s="81">
        <f t="shared" si="2"/>
        <v>-2056.506694700016</v>
      </c>
      <c r="I13" s="12">
        <f t="shared" si="3"/>
        <v>-166.76897889999998</v>
      </c>
      <c r="J13" s="42">
        <f t="shared" si="4"/>
        <v>0.3243733255618245</v>
      </c>
    </row>
    <row r="14" spans="1:10" ht="12.75">
      <c r="A14" s="18">
        <f>'[1]Asset check'!A19</f>
        <v>17715</v>
      </c>
      <c r="B14" s="12">
        <f>'[1]Asset check'!AK19</f>
        <v>91850.1</v>
      </c>
      <c r="C14" s="12">
        <f>'[1]Asset check'!AM19</f>
        <v>908.5418033</v>
      </c>
      <c r="D14" s="42">
        <f t="shared" si="0"/>
        <v>0.03956628477486687</v>
      </c>
      <c r="E14" s="67">
        <f>'[1]Liability check'!AJ19</f>
        <v>91041.1352628</v>
      </c>
      <c r="F14" s="12">
        <f>'[1]Liability check'!AM19</f>
        <v>516.1352628</v>
      </c>
      <c r="G14" s="42">
        <f t="shared" si="1"/>
        <v>0.022677013475726995</v>
      </c>
      <c r="H14" s="81">
        <f t="shared" si="2"/>
        <v>-808.9647372000036</v>
      </c>
      <c r="I14" s="12">
        <f t="shared" si="3"/>
        <v>-392.4065405</v>
      </c>
      <c r="J14" s="42">
        <f t="shared" si="4"/>
        <v>1.940289965459811</v>
      </c>
    </row>
    <row r="15" spans="1:10" ht="12.75">
      <c r="A15" s="18">
        <f>'[1]Asset check'!A20</f>
        <v>17807</v>
      </c>
      <c r="B15" s="12">
        <f>'[1]Asset check'!AK20</f>
        <v>95175.1</v>
      </c>
      <c r="C15" s="12">
        <f>'[1]Asset check'!AM20</f>
        <v>299.9933734</v>
      </c>
      <c r="D15" s="42">
        <f t="shared" si="0"/>
        <v>0.01260806128493692</v>
      </c>
      <c r="E15" s="67">
        <f>'[1]Liability check'!AJ20</f>
        <v>92020.92381929999</v>
      </c>
      <c r="F15" s="12">
        <f>'[1]Liability check'!AM20</f>
        <v>420.9238193</v>
      </c>
      <c r="G15" s="42">
        <f t="shared" si="1"/>
        <v>0.018296874312045002</v>
      </c>
      <c r="H15" s="81">
        <f t="shared" si="2"/>
        <v>-3154.176180700015</v>
      </c>
      <c r="I15" s="12">
        <f t="shared" si="3"/>
        <v>120.9304459</v>
      </c>
      <c r="J15" s="42">
        <f t="shared" si="4"/>
        <v>-0.15335915176832204</v>
      </c>
    </row>
    <row r="16" spans="1:10" ht="12.75">
      <c r="A16" s="18">
        <f>'[1]Asset check'!A21</f>
        <v>17899</v>
      </c>
      <c r="B16" s="12">
        <f>'[1]Asset check'!AK21</f>
        <v>96675.1</v>
      </c>
      <c r="C16" s="12">
        <f>'[1]Asset check'!AM21</f>
        <v>26.95655049999999</v>
      </c>
      <c r="D16" s="42">
        <f t="shared" si="0"/>
        <v>0.0011153461646277061</v>
      </c>
      <c r="E16" s="67">
        <f>'[1]Liability check'!AJ21</f>
        <v>91847.29106290001</v>
      </c>
      <c r="F16" s="12">
        <f>'[1]Liability check'!AM21</f>
        <v>522.2910629</v>
      </c>
      <c r="G16" s="42">
        <f t="shared" si="1"/>
        <v>0.022746062811686767</v>
      </c>
      <c r="H16" s="81">
        <f t="shared" si="2"/>
        <v>-4827.808937099995</v>
      </c>
      <c r="I16" s="12">
        <f t="shared" si="3"/>
        <v>495.33451240000005</v>
      </c>
      <c r="J16" s="42">
        <f t="shared" si="4"/>
        <v>-0.4104010898969348</v>
      </c>
    </row>
    <row r="17" spans="1:10" ht="12.75">
      <c r="A17" s="18">
        <f>'[1]Asset check'!A22</f>
        <v>17989</v>
      </c>
      <c r="B17" s="12">
        <f>'[1]Asset check'!AK22</f>
        <v>96475.1</v>
      </c>
      <c r="C17" s="12">
        <f>'[1]Asset check'!AM22</f>
        <v>204.23229030000002</v>
      </c>
      <c r="D17" s="42">
        <f t="shared" si="0"/>
        <v>0.008467772111145778</v>
      </c>
      <c r="E17" s="67">
        <f>'[1]Liability check'!AJ22</f>
        <v>92567.46040489999</v>
      </c>
      <c r="F17" s="12">
        <f>'[1]Liability check'!AM22</f>
        <v>517.4604049</v>
      </c>
      <c r="G17" s="42">
        <f t="shared" si="1"/>
        <v>0.022360358710785528</v>
      </c>
      <c r="H17" s="81">
        <f t="shared" si="2"/>
        <v>-3907.639595100016</v>
      </c>
      <c r="I17" s="12">
        <f t="shared" si="3"/>
        <v>313.2281145999999</v>
      </c>
      <c r="J17" s="42">
        <f t="shared" si="4"/>
        <v>-0.32063152906196596</v>
      </c>
    </row>
    <row r="18" spans="1:10" ht="12.75">
      <c r="A18" s="18">
        <f>'[1]Asset check'!A23</f>
        <v>18080</v>
      </c>
      <c r="B18" s="12">
        <f>'[1]Asset check'!AK23</f>
        <v>96275.1</v>
      </c>
      <c r="C18" s="12">
        <f>'[1]Asset check'!AM23</f>
        <v>372.58515520000003</v>
      </c>
      <c r="D18" s="42">
        <f t="shared" si="0"/>
        <v>0.015480021529969848</v>
      </c>
      <c r="E18" s="67">
        <f>'[1]Liability check'!AJ23</f>
        <v>93281.78445159999</v>
      </c>
      <c r="F18" s="12">
        <f>'[1]Liability check'!AM23</f>
        <v>506.78445159999995</v>
      </c>
      <c r="G18" s="42">
        <f t="shared" si="1"/>
        <v>0.021731336062206192</v>
      </c>
      <c r="H18" s="81">
        <f t="shared" si="2"/>
        <v>-2993.3155484000163</v>
      </c>
      <c r="I18" s="12">
        <f t="shared" si="3"/>
        <v>134.19929639999992</v>
      </c>
      <c r="J18" s="42">
        <f t="shared" si="4"/>
        <v>-0.17933197383313895</v>
      </c>
    </row>
    <row r="19" spans="1:10" ht="12.75">
      <c r="A19" s="18">
        <f>'[1]Asset check'!A24</f>
        <v>18172</v>
      </c>
      <c r="B19" s="12">
        <f>'[1]Asset check'!AK24</f>
        <v>101775.1</v>
      </c>
      <c r="C19" s="12">
        <f>'[1]Asset check'!AM24</f>
        <v>1108.6854569</v>
      </c>
      <c r="D19" s="42">
        <f t="shared" si="0"/>
        <v>0.04357393731472629</v>
      </c>
      <c r="E19" s="67">
        <f>'[1]Liability check'!AJ24</f>
        <v>94009.19335819999</v>
      </c>
      <c r="F19" s="12">
        <f>'[1]Liability check'!AM24</f>
        <v>509.19335820000003</v>
      </c>
      <c r="G19" s="42">
        <f t="shared" si="1"/>
        <v>0.021665683536283016</v>
      </c>
      <c r="H19" s="81">
        <f t="shared" si="2"/>
        <v>-7765.906641800015</v>
      </c>
      <c r="I19" s="12">
        <f t="shared" si="3"/>
        <v>-599.4920986999999</v>
      </c>
      <c r="J19" s="42">
        <f t="shared" si="4"/>
        <v>0.30878151198636977</v>
      </c>
    </row>
    <row r="20" spans="1:10" ht="12.75">
      <c r="A20" s="18">
        <f>'[1]Asset check'!A25</f>
        <v>18264</v>
      </c>
      <c r="B20" s="12">
        <f>'[1]Asset check'!AK25</f>
        <v>114125.1</v>
      </c>
      <c r="C20" s="12">
        <f>'[1]Asset check'!AM25</f>
        <v>1020.2591439999999</v>
      </c>
      <c r="D20" s="42">
        <f t="shared" si="0"/>
        <v>0.035759325301796006</v>
      </c>
      <c r="E20" s="67">
        <f>'[1]Liability check'!AJ25</f>
        <v>100733.0606618</v>
      </c>
      <c r="F20" s="12">
        <f>'[1]Liability check'!AM25</f>
        <v>533.0606618</v>
      </c>
      <c r="G20" s="42">
        <f t="shared" si="1"/>
        <v>0.021167257633109816</v>
      </c>
      <c r="H20" s="81">
        <f t="shared" si="2"/>
        <v>-13392.039338200004</v>
      </c>
      <c r="I20" s="12">
        <f t="shared" si="3"/>
        <v>-487.19848219999983</v>
      </c>
      <c r="J20" s="42">
        <f t="shared" si="4"/>
        <v>0.1455188324634904</v>
      </c>
    </row>
    <row r="21" spans="1:10" ht="12.75">
      <c r="A21" s="18">
        <f>'[1]Asset check'!A26</f>
        <v>18354</v>
      </c>
      <c r="B21" s="12">
        <f>'[1]Asset check'!AK26</f>
        <v>114075.1</v>
      </c>
      <c r="C21" s="12">
        <f>'[1]Asset check'!AM26</f>
        <v>992.744425</v>
      </c>
      <c r="D21" s="42">
        <f t="shared" si="0"/>
        <v>0.034810205732889996</v>
      </c>
      <c r="E21" s="67">
        <f>'[1]Liability check'!AJ26</f>
        <v>101130.1817517</v>
      </c>
      <c r="F21" s="12">
        <f>'[1]Liability check'!AM26</f>
        <v>530.1817517</v>
      </c>
      <c r="G21" s="42">
        <f t="shared" si="1"/>
        <v>0.020970267926610844</v>
      </c>
      <c r="H21" s="81">
        <f t="shared" si="2"/>
        <v>-12944.918248300004</v>
      </c>
      <c r="I21" s="12">
        <f t="shared" si="3"/>
        <v>-462.56267330000003</v>
      </c>
      <c r="J21" s="42">
        <f t="shared" si="4"/>
        <v>0.14293259004883904</v>
      </c>
    </row>
    <row r="22" spans="1:10" ht="12.75">
      <c r="A22" s="18">
        <f>'[1]Asset check'!A27</f>
        <v>18445</v>
      </c>
      <c r="B22" s="12">
        <f>'[1]Asset check'!AK27</f>
        <v>114025.1</v>
      </c>
      <c r="C22" s="12">
        <f>'[1]Asset check'!AM27</f>
        <v>269.16467240000003</v>
      </c>
      <c r="D22" s="42">
        <f t="shared" si="0"/>
        <v>0.00944229550862047</v>
      </c>
      <c r="E22" s="67">
        <f>'[1]Liability check'!AJ27</f>
        <v>101530.0177466</v>
      </c>
      <c r="F22" s="12">
        <f>'[1]Liability check'!AM27</f>
        <v>530.0177466</v>
      </c>
      <c r="G22" s="42">
        <f t="shared" si="1"/>
        <v>0.020881223439665912</v>
      </c>
      <c r="H22" s="81">
        <f t="shared" si="2"/>
        <v>-12495.082253400004</v>
      </c>
      <c r="I22" s="12">
        <f t="shared" si="3"/>
        <v>260.8530742</v>
      </c>
      <c r="J22" s="42">
        <f t="shared" si="4"/>
        <v>-0.08350583658751665</v>
      </c>
    </row>
    <row r="23" spans="1:10" ht="12.75">
      <c r="A23" s="18">
        <f>'[1]Asset check'!A28</f>
        <v>18537</v>
      </c>
      <c r="B23" s="12">
        <f>'[1]Asset check'!AK28</f>
        <v>117175.1</v>
      </c>
      <c r="C23" s="12">
        <f>'[1]Asset check'!AM28</f>
        <v>1828.7100202</v>
      </c>
      <c r="D23" s="42">
        <f t="shared" si="0"/>
        <v>0.06242657425340366</v>
      </c>
      <c r="E23" s="67">
        <f>'[1]Liability check'!AJ28</f>
        <v>101941.97622099999</v>
      </c>
      <c r="F23" s="12">
        <f>'[1]Liability check'!AM28</f>
        <v>541.976221</v>
      </c>
      <c r="G23" s="42">
        <f t="shared" si="1"/>
        <v>0.02126606687808562</v>
      </c>
      <c r="H23" s="81">
        <f t="shared" si="2"/>
        <v>-15233.123779000016</v>
      </c>
      <c r="I23" s="12">
        <f t="shared" si="3"/>
        <v>-1286.7337991999998</v>
      </c>
      <c r="J23" s="42">
        <f t="shared" si="4"/>
        <v>0.3378778556172063</v>
      </c>
    </row>
    <row r="24" spans="1:10" ht="12.75">
      <c r="A24" s="18">
        <f>'[1]Asset check'!A29</f>
        <v>18629</v>
      </c>
      <c r="B24" s="12">
        <f>'[1]Asset check'!AK29</f>
        <v>123300.1</v>
      </c>
      <c r="C24" s="12">
        <f>'[1]Asset check'!AM29</f>
        <v>1168.2412903</v>
      </c>
      <c r="D24" s="42">
        <f t="shared" si="0"/>
        <v>0.03789911898854907</v>
      </c>
      <c r="E24" s="67">
        <f>'[1]Liability check'!AJ29</f>
        <v>107888.22456804</v>
      </c>
      <c r="F24" s="12">
        <f>'[1]Liability check'!AM29</f>
        <v>563.22456804</v>
      </c>
      <c r="G24" s="42">
        <f t="shared" si="1"/>
        <v>0.02088178094671679</v>
      </c>
      <c r="H24" s="81">
        <f t="shared" si="2"/>
        <v>-15411.875431960012</v>
      </c>
      <c r="I24" s="12">
        <f t="shared" si="3"/>
        <v>-605.0167222599999</v>
      </c>
      <c r="J24" s="42">
        <f t="shared" si="4"/>
        <v>0.1570261127352122</v>
      </c>
    </row>
    <row r="25" spans="1:10" ht="12.75">
      <c r="A25" s="18">
        <f>'[1]Asset check'!A30</f>
        <v>18719</v>
      </c>
      <c r="B25" s="12">
        <f>'[1]Asset check'!AK30</f>
        <v>123225.1</v>
      </c>
      <c r="C25" s="12">
        <f>'[1]Asset check'!AM30</f>
        <v>884.3062078</v>
      </c>
      <c r="D25" s="42">
        <f t="shared" si="0"/>
        <v>0.028705392255311622</v>
      </c>
      <c r="E25" s="67">
        <f>'[1]Liability check'!AJ30</f>
        <v>108718.97422955</v>
      </c>
      <c r="F25" s="12">
        <f>'[1]Liability check'!AM30</f>
        <v>568.97422955</v>
      </c>
      <c r="G25" s="42">
        <f t="shared" si="1"/>
        <v>0.02093376003892987</v>
      </c>
      <c r="H25" s="81">
        <f t="shared" si="2"/>
        <v>-14506.125770450002</v>
      </c>
      <c r="I25" s="12">
        <f t="shared" si="3"/>
        <v>-315.33197825</v>
      </c>
      <c r="J25" s="42">
        <f t="shared" si="4"/>
        <v>0.0869513978411392</v>
      </c>
    </row>
    <row r="26" spans="1:10" ht="12.75">
      <c r="A26" s="18">
        <f>'[1]Asset check'!A31</f>
        <v>18810</v>
      </c>
      <c r="B26" s="12">
        <f>'[1]Asset check'!AK31</f>
        <v>123150.1</v>
      </c>
      <c r="C26" s="12">
        <f>'[1]Asset check'!AM31</f>
        <v>599.8019397</v>
      </c>
      <c r="D26" s="42">
        <f t="shared" si="0"/>
        <v>0.0194819797856437</v>
      </c>
      <c r="E26" s="67">
        <f>'[1]Liability check'!AJ31</f>
        <v>109547.11683298</v>
      </c>
      <c r="F26" s="12">
        <f>'[1]Liability check'!AM31</f>
        <v>572.11683298</v>
      </c>
      <c r="G26" s="42">
        <f t="shared" si="1"/>
        <v>0.020890256157166515</v>
      </c>
      <c r="H26" s="81">
        <f t="shared" si="2"/>
        <v>-13602.983167020007</v>
      </c>
      <c r="I26" s="12">
        <f t="shared" si="3"/>
        <v>-27.68510672000002</v>
      </c>
      <c r="J26" s="42">
        <f t="shared" si="4"/>
        <v>0.0081408927380346</v>
      </c>
    </row>
    <row r="27" spans="1:10" ht="12.75">
      <c r="A27" s="18">
        <f>'[1]Asset check'!A32</f>
        <v>18902</v>
      </c>
      <c r="B27" s="12">
        <f>'[1]Asset check'!AK32</f>
        <v>123075.1</v>
      </c>
      <c r="C27" s="12">
        <f>'[1]Asset check'!AM32</f>
        <v>1206.3593061000001</v>
      </c>
      <c r="D27" s="42">
        <f t="shared" si="0"/>
        <v>0.03920725820576217</v>
      </c>
      <c r="E27" s="67">
        <f>'[1]Liability check'!AJ32</f>
        <v>110382.79919876001</v>
      </c>
      <c r="F27" s="12">
        <f>'[1]Liability check'!AM32</f>
        <v>582.79919876</v>
      </c>
      <c r="G27" s="42">
        <f t="shared" si="1"/>
        <v>0.021119203462510013</v>
      </c>
      <c r="H27" s="81">
        <f t="shared" si="2"/>
        <v>-12692.300801239995</v>
      </c>
      <c r="I27" s="12">
        <f t="shared" si="3"/>
        <v>-623.5601073400002</v>
      </c>
      <c r="J27" s="42">
        <f t="shared" si="4"/>
        <v>0.19651601931119705</v>
      </c>
    </row>
    <row r="28" spans="1:10" ht="12.75">
      <c r="A28" s="18">
        <f>'[1]Asset check'!A33</f>
        <v>18994</v>
      </c>
      <c r="B28" s="12">
        <f>'[1]Asset check'!AK33</f>
        <v>120868.1</v>
      </c>
      <c r="C28" s="12">
        <f>'[1]Asset check'!AM33</f>
        <v>926.6025734</v>
      </c>
      <c r="D28" s="42">
        <f t="shared" si="0"/>
        <v>0.03066491732392583</v>
      </c>
      <c r="E28" s="67">
        <f>'[1]Liability check'!AJ33</f>
        <v>109632.30095186</v>
      </c>
      <c r="F28" s="12">
        <f>'[1]Liability check'!AM33</f>
        <v>588.30095186</v>
      </c>
      <c r="G28" s="42">
        <f t="shared" si="1"/>
        <v>0.02146451170876457</v>
      </c>
      <c r="H28" s="81">
        <f t="shared" si="2"/>
        <v>-11235.799048140005</v>
      </c>
      <c r="I28" s="12">
        <f t="shared" si="3"/>
        <v>-338.3016215399999</v>
      </c>
      <c r="J28" s="42">
        <f t="shared" si="4"/>
        <v>0.12043704950241274</v>
      </c>
    </row>
    <row r="29" spans="1:10" ht="12.75">
      <c r="A29" s="18">
        <f>'[1]Asset check'!A34</f>
        <v>19085</v>
      </c>
      <c r="B29" s="12">
        <f>'[1]Asset check'!AK34</f>
        <v>120764.1</v>
      </c>
      <c r="C29" s="12">
        <f>'[1]Asset check'!AM34</f>
        <v>364.34495949999996</v>
      </c>
      <c r="D29" s="42">
        <f t="shared" si="0"/>
        <v>0.012067989062974838</v>
      </c>
      <c r="E29" s="67">
        <f>'[1]Liability check'!AJ34</f>
        <v>108806.29835345</v>
      </c>
      <c r="F29" s="12">
        <f>'[1]Liability check'!AM34</f>
        <v>573.29835345</v>
      </c>
      <c r="G29" s="42">
        <f t="shared" si="1"/>
        <v>0.021075925277328288</v>
      </c>
      <c r="H29" s="81">
        <f t="shared" si="2"/>
        <v>-11957.801646550011</v>
      </c>
      <c r="I29" s="12">
        <f t="shared" si="3"/>
        <v>208.95339395000008</v>
      </c>
      <c r="J29" s="42">
        <f t="shared" si="4"/>
        <v>-0.06989692591540385</v>
      </c>
    </row>
    <row r="30" spans="1:10" ht="12.75">
      <c r="A30" s="18">
        <f>'[1]Asset check'!A35</f>
        <v>19176</v>
      </c>
      <c r="B30" s="12">
        <f>'[1]Asset check'!AK35</f>
        <v>125657.1</v>
      </c>
      <c r="C30" s="12">
        <f>'[1]Asset check'!AM35</f>
        <v>1265.5773277</v>
      </c>
      <c r="D30" s="42">
        <f t="shared" si="0"/>
        <v>0.040286695386094376</v>
      </c>
      <c r="E30" s="67">
        <f>'[1]Liability check'!AJ35</f>
        <v>113342.7464965</v>
      </c>
      <c r="F30" s="12">
        <f>'[1]Liability check'!AM35</f>
        <v>598.7464965</v>
      </c>
      <c r="G30" s="42">
        <f t="shared" si="1"/>
        <v>0.021130474247630454</v>
      </c>
      <c r="H30" s="81">
        <f t="shared" si="2"/>
        <v>-12314.35350350001</v>
      </c>
      <c r="I30" s="12">
        <f t="shared" si="3"/>
        <v>-666.8308312</v>
      </c>
      <c r="J30" s="42">
        <f t="shared" si="4"/>
        <v>0.21660278991031792</v>
      </c>
    </row>
    <row r="31" spans="1:10" ht="12.75">
      <c r="A31" s="18">
        <f>'[1]Asset check'!A36</f>
        <v>19268</v>
      </c>
      <c r="B31" s="12">
        <f>'[1]Asset check'!AK36</f>
        <v>127467.1</v>
      </c>
      <c r="C31" s="12">
        <f>'[1]Asset check'!AM36</f>
        <v>280.66967</v>
      </c>
      <c r="D31" s="42">
        <f t="shared" si="0"/>
        <v>0.008807595685474918</v>
      </c>
      <c r="E31" s="67">
        <f>'[1]Liability check'!AJ36</f>
        <v>118347.4276879</v>
      </c>
      <c r="F31" s="12">
        <f>'[1]Liability check'!AM36</f>
        <v>632.4276879</v>
      </c>
      <c r="G31" s="42">
        <f t="shared" si="1"/>
        <v>0.021375291385894998</v>
      </c>
      <c r="H31" s="81">
        <f t="shared" si="2"/>
        <v>-9119.67231210001</v>
      </c>
      <c r="I31" s="12">
        <f t="shared" si="3"/>
        <v>351.7580179</v>
      </c>
      <c r="J31" s="42">
        <f t="shared" si="4"/>
        <v>-0.15428537599241865</v>
      </c>
    </row>
    <row r="32" spans="1:10" ht="12.75">
      <c r="A32" s="18">
        <f>'[1]Asset check'!A37</f>
        <v>19360</v>
      </c>
      <c r="B32" s="12">
        <f>'[1]Asset check'!AK37</f>
        <v>125071.1</v>
      </c>
      <c r="C32" s="12">
        <f>'[1]Asset check'!AM37</f>
        <v>1601.65351</v>
      </c>
      <c r="D32" s="42">
        <f t="shared" si="0"/>
        <v>0.05122377623607692</v>
      </c>
      <c r="E32" s="67">
        <f>'[1]Liability check'!AJ37</f>
        <v>117666.7764868</v>
      </c>
      <c r="F32" s="12">
        <f>'[1]Liability check'!AM37</f>
        <v>649.7764867999999</v>
      </c>
      <c r="G32" s="42">
        <f t="shared" si="1"/>
        <v>0.022088698482290545</v>
      </c>
      <c r="H32" s="81">
        <f t="shared" si="2"/>
        <v>-7404.323513200012</v>
      </c>
      <c r="I32" s="12">
        <f t="shared" si="3"/>
        <v>-951.8770232000002</v>
      </c>
      <c r="J32" s="42">
        <f t="shared" si="4"/>
        <v>0.5142276787355643</v>
      </c>
    </row>
    <row r="33" spans="1:10" ht="12.75">
      <c r="A33" s="18">
        <f>'[1]Asset check'!A38</f>
        <v>19450</v>
      </c>
      <c r="B33" s="12">
        <f>'[1]Asset check'!AK38</f>
        <v>125410.1</v>
      </c>
      <c r="C33" s="12">
        <f>'[1]Asset check'!AM38</f>
        <v>21.357737300000053</v>
      </c>
      <c r="D33" s="42">
        <f t="shared" si="0"/>
        <v>0.0006812126710687593</v>
      </c>
      <c r="E33" s="67">
        <f>'[1]Liability check'!AJ38</f>
        <v>118855.27331057</v>
      </c>
      <c r="F33" s="12">
        <f>'[1]Liability check'!AM38</f>
        <v>679.2733105699999</v>
      </c>
      <c r="G33" s="42">
        <f t="shared" si="1"/>
        <v>0.02286051907162931</v>
      </c>
      <c r="H33" s="81">
        <f t="shared" si="2"/>
        <v>-6554.826689430003</v>
      </c>
      <c r="I33" s="12">
        <f t="shared" si="3"/>
        <v>657.9155732699999</v>
      </c>
      <c r="J33" s="42">
        <f t="shared" si="4"/>
        <v>-0.40148464906382514</v>
      </c>
    </row>
    <row r="34" spans="1:10" ht="12.75">
      <c r="A34" s="18">
        <f>'[1]Asset check'!A39</f>
        <v>19541</v>
      </c>
      <c r="B34" s="12">
        <f>'[1]Asset check'!AK39</f>
        <v>128950.1</v>
      </c>
      <c r="C34" s="12">
        <f>'[1]Asset check'!AM39</f>
        <v>500.38136310000004</v>
      </c>
      <c r="D34" s="42">
        <f t="shared" si="0"/>
        <v>0.015521705313916005</v>
      </c>
      <c r="E34" s="67">
        <f>'[1]Liability check'!AJ39</f>
        <v>120861.2784941</v>
      </c>
      <c r="F34" s="12">
        <f>'[1]Liability check'!AM39</f>
        <v>675.2784941</v>
      </c>
      <c r="G34" s="42">
        <f t="shared" si="1"/>
        <v>0.022348878069594957</v>
      </c>
      <c r="H34" s="81">
        <f t="shared" si="2"/>
        <v>-8088.821505900007</v>
      </c>
      <c r="I34" s="12">
        <f t="shared" si="3"/>
        <v>174.89713099999994</v>
      </c>
      <c r="J34" s="42">
        <f t="shared" si="4"/>
        <v>-0.08648831272759798</v>
      </c>
    </row>
    <row r="35" spans="1:10" ht="12.75">
      <c r="A35" s="18">
        <f>'[1]Asset check'!A40</f>
        <v>19633</v>
      </c>
      <c r="B35" s="12">
        <f>'[1]Asset check'!AK40</f>
        <v>128875.1</v>
      </c>
      <c r="C35" s="12">
        <f>'[1]Asset check'!AM40</f>
        <v>447.5966661</v>
      </c>
      <c r="D35" s="42">
        <f t="shared" si="0"/>
        <v>0.013892417266019579</v>
      </c>
      <c r="E35" s="67">
        <f>'[1]Liability check'!AJ40</f>
        <v>122342.5744611</v>
      </c>
      <c r="F35" s="12">
        <f>'[1]Liability check'!AM40</f>
        <v>656.5744611000001</v>
      </c>
      <c r="G35" s="42">
        <f t="shared" si="1"/>
        <v>0.021466753139440083</v>
      </c>
      <c r="H35" s="81">
        <f t="shared" si="2"/>
        <v>-6532.5255389000085</v>
      </c>
      <c r="I35" s="12">
        <f t="shared" si="3"/>
        <v>208.97779500000013</v>
      </c>
      <c r="J35" s="42">
        <f t="shared" si="4"/>
        <v>-0.12796141018084056</v>
      </c>
    </row>
    <row r="36" spans="1:10" ht="12.75">
      <c r="A36" s="18">
        <f>'[1]Asset check'!A41</f>
        <v>19725</v>
      </c>
      <c r="B36" s="12">
        <f>'[1]Asset check'!AK41</f>
        <v>123884.1</v>
      </c>
      <c r="C36" s="12">
        <f>'[1]Asset check'!AM41</f>
        <v>1343.6668461</v>
      </c>
      <c r="D36" s="42">
        <f t="shared" si="0"/>
        <v>0.043384642455327194</v>
      </c>
      <c r="E36" s="67">
        <f>'[1]Liability check'!AJ41</f>
        <v>120448.2206749</v>
      </c>
      <c r="F36" s="12">
        <f>'[1]Liability check'!AM41</f>
        <v>636.2206749</v>
      </c>
      <c r="G36" s="42">
        <f t="shared" si="1"/>
        <v>0.021128437475791816</v>
      </c>
      <c r="H36" s="81">
        <f t="shared" si="2"/>
        <v>-3435.8793251000025</v>
      </c>
      <c r="I36" s="12">
        <f t="shared" si="3"/>
        <v>-707.4461712</v>
      </c>
      <c r="J36" s="42">
        <f t="shared" si="4"/>
        <v>0.8235983912844896</v>
      </c>
    </row>
    <row r="37" spans="1:10" ht="12.75">
      <c r="A37" s="18">
        <f>'[1]Asset check'!A42</f>
        <v>19815</v>
      </c>
      <c r="B37" s="12">
        <f>'[1]Asset check'!AK42</f>
        <v>123356.1</v>
      </c>
      <c r="C37" s="12">
        <f>'[1]Asset check'!AM42</f>
        <v>1624.3047917</v>
      </c>
      <c r="D37" s="42">
        <f t="shared" si="0"/>
        <v>0.05267043272930969</v>
      </c>
      <c r="E37" s="67">
        <f>'[1]Liability check'!AJ42</f>
        <v>120858.9654572</v>
      </c>
      <c r="F37" s="12">
        <f>'[1]Liability check'!AM42</f>
        <v>631.9654572</v>
      </c>
      <c r="G37" s="42">
        <f t="shared" si="1"/>
        <v>0.020915798999580185</v>
      </c>
      <c r="H37" s="81">
        <f t="shared" si="2"/>
        <v>-2497.134542800006</v>
      </c>
      <c r="I37" s="12">
        <f t="shared" si="3"/>
        <v>-992.3393345</v>
      </c>
      <c r="J37" s="42">
        <f t="shared" si="4"/>
        <v>1.5895648672374731</v>
      </c>
    </row>
    <row r="38" spans="1:10" ht="12.75">
      <c r="A38" s="18">
        <f>'[1]Asset check'!A43</f>
        <v>19906</v>
      </c>
      <c r="B38" s="12">
        <f>'[1]Asset check'!AK43</f>
        <v>128708.1</v>
      </c>
      <c r="C38" s="12">
        <f>'[1]Asset check'!AM43</f>
        <v>1689.6996161</v>
      </c>
      <c r="D38" s="42">
        <f t="shared" si="0"/>
        <v>0.05251261159476365</v>
      </c>
      <c r="E38" s="67">
        <f>'[1]Liability check'!AJ43</f>
        <v>123504.7506796</v>
      </c>
      <c r="F38" s="12">
        <f>'[1]Liability check'!AM43</f>
        <v>613.7506795999999</v>
      </c>
      <c r="G38" s="42">
        <f t="shared" si="1"/>
        <v>0.01987779988130859</v>
      </c>
      <c r="H38" s="81">
        <f t="shared" si="2"/>
        <v>-5203.3493204000115</v>
      </c>
      <c r="I38" s="12">
        <f t="shared" si="3"/>
        <v>-1075.9489365</v>
      </c>
      <c r="J38" s="42">
        <f t="shared" si="4"/>
        <v>0.827120279841051</v>
      </c>
    </row>
    <row r="39" spans="1:10" ht="12.75">
      <c r="A39" s="18">
        <f>'[1]Asset check'!A44</f>
        <v>19998</v>
      </c>
      <c r="B39" s="12">
        <f>'[1]Asset check'!AK44</f>
        <v>133435.1</v>
      </c>
      <c r="C39" s="12">
        <f>'[1]Asset check'!AM44</f>
        <v>1475.1260059</v>
      </c>
      <c r="D39" s="42">
        <f t="shared" si="0"/>
        <v>0.044220029239682816</v>
      </c>
      <c r="E39" s="67">
        <f>'[1]Liability check'!AJ44</f>
        <v>128721.4163167</v>
      </c>
      <c r="F39" s="12">
        <f>'[1]Liability check'!AM44</f>
        <v>665.4163167</v>
      </c>
      <c r="G39" s="42">
        <f t="shared" si="1"/>
        <v>0.020677718929469877</v>
      </c>
      <c r="H39" s="81">
        <f t="shared" si="2"/>
        <v>-4713.6836833000125</v>
      </c>
      <c r="I39" s="12">
        <f t="shared" si="3"/>
        <v>-809.7096892000001</v>
      </c>
      <c r="J39" s="42">
        <f t="shared" si="4"/>
        <v>0.687114149868562</v>
      </c>
    </row>
    <row r="40" spans="1:10" ht="12.75">
      <c r="A40" s="18">
        <f>'[1]Asset check'!A45</f>
        <v>20090</v>
      </c>
      <c r="B40" s="12">
        <f>'[1]Asset check'!AK45</f>
        <v>133377.1</v>
      </c>
      <c r="C40" s="12">
        <f>'[1]Asset check'!AM45</f>
        <v>2056.6400242</v>
      </c>
      <c r="D40" s="42">
        <f t="shared" si="0"/>
        <v>0.061678954609149544</v>
      </c>
      <c r="E40" s="67">
        <f>'[1]Liability check'!AJ45</f>
        <v>128809.9064317</v>
      </c>
      <c r="F40" s="12">
        <f>'[1]Liability check'!AM45</f>
        <v>670.9064317</v>
      </c>
      <c r="G40" s="42">
        <f t="shared" si="1"/>
        <v>0.020834001057387322</v>
      </c>
      <c r="H40" s="81">
        <f t="shared" si="2"/>
        <v>-4567.193568300005</v>
      </c>
      <c r="I40" s="12">
        <f t="shared" si="3"/>
        <v>-1385.7335925</v>
      </c>
      <c r="J40" s="42">
        <f t="shared" si="4"/>
        <v>1.2136412190786965</v>
      </c>
    </row>
    <row r="41" spans="1:10" ht="12.75">
      <c r="A41" s="18">
        <f>'[1]Asset check'!A46</f>
        <v>20180</v>
      </c>
      <c r="B41" s="12">
        <f>'[1]Asset check'!AK46</f>
        <v>136119.1</v>
      </c>
      <c r="C41" s="12">
        <f>'[1]Asset check'!AM46</f>
        <v>1518.8726502</v>
      </c>
      <c r="D41" s="42">
        <f t="shared" si="0"/>
        <v>0.044633637753996314</v>
      </c>
      <c r="E41" s="67">
        <f>'[1]Liability check'!AJ46</f>
        <v>132718.62696740002</v>
      </c>
      <c r="F41" s="12">
        <f>'[1]Liability check'!AM46</f>
        <v>726.6269674</v>
      </c>
      <c r="G41" s="42">
        <f t="shared" si="1"/>
        <v>0.02189977349836457</v>
      </c>
      <c r="H41" s="81">
        <f t="shared" si="2"/>
        <v>-3400.4730325999844</v>
      </c>
      <c r="I41" s="12">
        <f t="shared" si="3"/>
        <v>-792.2456827999999</v>
      </c>
      <c r="J41" s="42">
        <f t="shared" si="4"/>
        <v>0.9319240884486626</v>
      </c>
    </row>
    <row r="42" spans="1:10" ht="12.75">
      <c r="A42" s="18">
        <f>'[1]Asset check'!A47</f>
        <v>20271</v>
      </c>
      <c r="B42" s="12">
        <f>'[1]Asset check'!AK47</f>
        <v>143088.1</v>
      </c>
      <c r="C42" s="12">
        <f>'[1]Asset check'!AM47</f>
        <v>2629.0754863</v>
      </c>
      <c r="D42" s="42">
        <f t="shared" si="0"/>
        <v>0.07349529377495403</v>
      </c>
      <c r="E42" s="67">
        <f>'[1]Liability check'!AJ47</f>
        <v>138462.97698</v>
      </c>
      <c r="F42" s="12">
        <f>'[1]Liability check'!AM47</f>
        <v>772.9769799999999</v>
      </c>
      <c r="G42" s="42">
        <f t="shared" si="1"/>
        <v>0.0223302140935956</v>
      </c>
      <c r="H42" s="81">
        <f t="shared" si="2"/>
        <v>-4625.123019999999</v>
      </c>
      <c r="I42" s="12">
        <f t="shared" si="3"/>
        <v>-1856.0985063000003</v>
      </c>
      <c r="J42" s="42">
        <f t="shared" si="4"/>
        <v>1.605231686399555</v>
      </c>
    </row>
    <row r="43" spans="1:10" ht="12.75">
      <c r="A43" s="18">
        <f>'[1]Asset check'!A48</f>
        <v>20363</v>
      </c>
      <c r="B43" s="12">
        <f>'[1]Asset check'!AK48</f>
        <v>149242.1</v>
      </c>
      <c r="C43" s="12">
        <f>'[1]Asset check'!AM48</f>
        <v>677.5635038</v>
      </c>
      <c r="D43" s="42">
        <f t="shared" si="0"/>
        <v>0.018160117119767144</v>
      </c>
      <c r="E43" s="67">
        <f>'[1]Liability check'!AJ48</f>
        <v>147338.9446365</v>
      </c>
      <c r="F43" s="12">
        <f>'[1]Liability check'!AM48</f>
        <v>872.9446365</v>
      </c>
      <c r="G43" s="42">
        <f t="shared" si="1"/>
        <v>0.023698951791833237</v>
      </c>
      <c r="H43" s="81">
        <f t="shared" si="2"/>
        <v>-1903.1553635000018</v>
      </c>
      <c r="I43" s="12">
        <f t="shared" si="3"/>
        <v>195.38113269999997</v>
      </c>
      <c r="J43" s="42">
        <f t="shared" si="4"/>
        <v>-0.41064673215261605</v>
      </c>
    </row>
    <row r="44" spans="1:10" ht="12.75">
      <c r="A44" s="18">
        <f>'[1]Asset check'!A49</f>
        <v>20455</v>
      </c>
      <c r="B44" s="12">
        <f>'[1]Asset check'!AK49</f>
        <v>143877.1</v>
      </c>
      <c r="C44" s="12">
        <f>'[1]Asset check'!AM49</f>
        <v>1619.4099310000001</v>
      </c>
      <c r="D44" s="42">
        <f t="shared" si="0"/>
        <v>0.04502203425006481</v>
      </c>
      <c r="E44" s="67">
        <f>'[1]Liability check'!AJ49</f>
        <v>147453.16586850001</v>
      </c>
      <c r="F44" s="12">
        <f>'[1]Liability check'!AM49</f>
        <v>871.1658685</v>
      </c>
      <c r="G44" s="42">
        <f t="shared" si="1"/>
        <v>0.023632340841753457</v>
      </c>
      <c r="H44" s="81">
        <f t="shared" si="2"/>
        <v>3576.065868500009</v>
      </c>
      <c r="I44" s="12">
        <f t="shared" si="3"/>
        <v>-748.2440625000002</v>
      </c>
      <c r="J44" s="42">
        <f t="shared" si="4"/>
        <v>-0.8369466223661627</v>
      </c>
    </row>
    <row r="45" spans="1:10" ht="12.75">
      <c r="A45" s="18">
        <f>'[1]Asset check'!A50</f>
        <v>20546</v>
      </c>
      <c r="B45" s="12">
        <f>'[1]Asset check'!AK50</f>
        <v>143613.1</v>
      </c>
      <c r="C45" s="12">
        <f>'[1]Asset check'!AM50</f>
        <v>2342.95052495</v>
      </c>
      <c r="D45" s="42">
        <f t="shared" si="0"/>
        <v>0.06525729268290983</v>
      </c>
      <c r="E45" s="67">
        <f>'[1]Liability check'!AJ50</f>
        <v>151970.44540959</v>
      </c>
      <c r="F45" s="12">
        <f>'[1]Liability check'!AM50</f>
        <v>963.44540959</v>
      </c>
      <c r="G45" s="42">
        <f t="shared" si="1"/>
        <v>0.02535875727660932</v>
      </c>
      <c r="H45" s="81">
        <f t="shared" si="2"/>
        <v>8357.345409589994</v>
      </c>
      <c r="I45" s="12">
        <f t="shared" si="3"/>
        <v>-1379.5051153599998</v>
      </c>
      <c r="J45" s="42">
        <f t="shared" si="4"/>
        <v>-0.6602599499008512</v>
      </c>
    </row>
    <row r="46" spans="1:10" ht="12.75">
      <c r="A46" s="18">
        <f>'[1]Asset check'!A51</f>
        <v>20637</v>
      </c>
      <c r="B46" s="12">
        <f>'[1]Asset check'!AK51</f>
        <v>147984.1</v>
      </c>
      <c r="C46" s="12">
        <f>'[1]Asset check'!AM51</f>
        <v>1172.65975151</v>
      </c>
      <c r="D46" s="42">
        <f t="shared" si="0"/>
        <v>0.031696912073932264</v>
      </c>
      <c r="E46" s="67">
        <f>'[1]Liability check'!AJ51</f>
        <v>155650.1312056</v>
      </c>
      <c r="F46" s="12">
        <f>'[1]Liability check'!AM51</f>
        <v>981.1312056</v>
      </c>
      <c r="G46" s="42">
        <f t="shared" si="1"/>
        <v>0.025213758523698587</v>
      </c>
      <c r="H46" s="81">
        <f t="shared" si="2"/>
        <v>7666.031205599982</v>
      </c>
      <c r="I46" s="12">
        <f t="shared" si="3"/>
        <v>-191.52854590999993</v>
      </c>
      <c r="J46" s="42">
        <f t="shared" si="4"/>
        <v>-0.09993622033267471</v>
      </c>
    </row>
    <row r="47" spans="1:10" ht="12.75">
      <c r="A47" s="18">
        <f>'[1]Asset check'!A52</f>
        <v>20729</v>
      </c>
      <c r="B47" s="12">
        <f>'[1]Asset check'!AK52</f>
        <v>152107.1</v>
      </c>
      <c r="C47" s="12">
        <f>'[1]Asset check'!AM52</f>
        <v>157.67878439999993</v>
      </c>
      <c r="D47" s="42">
        <f t="shared" si="0"/>
        <v>0.004146520034896462</v>
      </c>
      <c r="E47" s="67">
        <f>'[1]Liability check'!AJ52</f>
        <v>161536.35010490002</v>
      </c>
      <c r="F47" s="12">
        <f>'[1]Liability check'!AM52</f>
        <v>1111.3501049</v>
      </c>
      <c r="G47" s="42">
        <f t="shared" si="1"/>
        <v>0.027519505156041988</v>
      </c>
      <c r="H47" s="81">
        <f t="shared" si="2"/>
        <v>9429.250104900013</v>
      </c>
      <c r="I47" s="12">
        <f t="shared" si="3"/>
        <v>953.6713205</v>
      </c>
      <c r="J47" s="42">
        <f t="shared" si="4"/>
        <v>0.4045587124704283</v>
      </c>
    </row>
    <row r="48" spans="1:10" ht="12.75">
      <c r="A48" s="18">
        <f>'[1]Asset check'!A53</f>
        <v>20821</v>
      </c>
      <c r="B48" s="12">
        <f>'[1]Asset check'!AK53</f>
        <v>149433.1</v>
      </c>
      <c r="C48" s="12">
        <f>'[1]Asset check'!AM53</f>
        <v>766.4779611600001</v>
      </c>
      <c r="D48" s="42">
        <f t="shared" si="0"/>
        <v>0.02051695270084071</v>
      </c>
      <c r="E48" s="67">
        <f>'[1]Liability check'!AJ53</f>
        <v>162225.3963464</v>
      </c>
      <c r="F48" s="12">
        <f>'[1]Liability check'!AM53</f>
        <v>1086.3963464</v>
      </c>
      <c r="G48" s="42">
        <f t="shared" si="1"/>
        <v>0.026787330981894283</v>
      </c>
      <c r="H48" s="81">
        <f t="shared" si="2"/>
        <v>12792.296346399991</v>
      </c>
      <c r="I48" s="12">
        <f t="shared" si="3"/>
        <v>319.91838524</v>
      </c>
      <c r="J48" s="42">
        <f t="shared" si="4"/>
        <v>0.10003470106601509</v>
      </c>
    </row>
    <row r="49" spans="1:10" ht="12.75">
      <c r="A49" s="18">
        <f>'[1]Asset check'!A54</f>
        <v>20911</v>
      </c>
      <c r="B49" s="12">
        <f>'[1]Asset check'!AK54</f>
        <v>150186.1</v>
      </c>
      <c r="C49" s="12">
        <f>'[1]Asset check'!AM54</f>
        <v>936.84895634</v>
      </c>
      <c r="D49" s="42">
        <f t="shared" si="0"/>
        <v>0.024951682115455422</v>
      </c>
      <c r="E49" s="67">
        <f>'[1]Liability check'!AJ54</f>
        <v>165421.58218929998</v>
      </c>
      <c r="F49" s="12">
        <f>'[1]Liability check'!AM54</f>
        <v>1163.5821893</v>
      </c>
      <c r="G49" s="42">
        <f t="shared" si="1"/>
        <v>0.028136163949114116</v>
      </c>
      <c r="H49" s="81">
        <f t="shared" si="2"/>
        <v>15235.482189299975</v>
      </c>
      <c r="I49" s="12">
        <f t="shared" si="3"/>
        <v>226.73323296</v>
      </c>
      <c r="J49" s="42">
        <f t="shared" si="4"/>
        <v>0.0595276815378346</v>
      </c>
    </row>
    <row r="50" spans="1:10" ht="12.75">
      <c r="A50" s="18">
        <f>'[1]Asset check'!A55</f>
        <v>21002</v>
      </c>
      <c r="B50" s="12">
        <f>'[1]Asset check'!AK55</f>
        <v>153939.1</v>
      </c>
      <c r="C50" s="12">
        <f>'[1]Asset check'!AM55</f>
        <v>2709.1984568999997</v>
      </c>
      <c r="D50" s="42">
        <f t="shared" si="0"/>
        <v>0.07039662975553318</v>
      </c>
      <c r="E50" s="67">
        <f>'[1]Liability check'!AJ55</f>
        <v>168314.5401189</v>
      </c>
      <c r="F50" s="12">
        <f>'[1]Liability check'!AM55</f>
        <v>1209.5401189000002</v>
      </c>
      <c r="G50" s="42">
        <f t="shared" si="1"/>
        <v>0.02874475652657369</v>
      </c>
      <c r="H50" s="81">
        <f t="shared" si="2"/>
        <v>14375.440118900005</v>
      </c>
      <c r="I50" s="12">
        <f t="shared" si="3"/>
        <v>-1499.6583379999995</v>
      </c>
      <c r="J50" s="42">
        <f t="shared" si="4"/>
        <v>-0.4172834572287869</v>
      </c>
    </row>
    <row r="51" spans="1:10" ht="12.75">
      <c r="A51" s="18">
        <f>'[1]Asset check'!A56</f>
        <v>21094</v>
      </c>
      <c r="B51" s="12">
        <f>'[1]Asset check'!AK56</f>
        <v>155519.1</v>
      </c>
      <c r="C51" s="12">
        <f>'[1]Asset check'!AM56</f>
        <v>-1819.6859734</v>
      </c>
      <c r="D51" s="42">
        <f t="shared" si="0"/>
        <v>-0.046802893622712574</v>
      </c>
      <c r="E51" s="67">
        <f>'[1]Liability check'!AJ56</f>
        <v>173422.8317252</v>
      </c>
      <c r="F51" s="12">
        <f>'[1]Liability check'!AM56</f>
        <v>1297.8317252000002</v>
      </c>
      <c r="G51" s="42">
        <f t="shared" si="1"/>
        <v>0.02993450659960393</v>
      </c>
      <c r="H51" s="81">
        <f t="shared" si="2"/>
        <v>17903.731725199992</v>
      </c>
      <c r="I51" s="12">
        <f t="shared" si="3"/>
        <v>3117.5176986</v>
      </c>
      <c r="J51" s="42">
        <f t="shared" si="4"/>
        <v>0.6965067945498779</v>
      </c>
    </row>
    <row r="52" spans="1:10" ht="12.75">
      <c r="A52" s="18">
        <f>'[1]Asset check'!A57</f>
        <v>21186</v>
      </c>
      <c r="B52" s="12">
        <f>'[1]Asset check'!AK57</f>
        <v>151494.1</v>
      </c>
      <c r="C52" s="12">
        <f>'[1]Asset check'!AM57</f>
        <v>842.4590295199998</v>
      </c>
      <c r="D52" s="42">
        <f t="shared" si="0"/>
        <v>0.022244008961933164</v>
      </c>
      <c r="E52" s="67">
        <f>'[1]Liability check'!AJ57</f>
        <v>170598.6026753</v>
      </c>
      <c r="F52" s="12">
        <f>'[1]Liability check'!AM57</f>
        <v>1103.6026753</v>
      </c>
      <c r="G52" s="42">
        <f t="shared" si="1"/>
        <v>0.02587600737622652</v>
      </c>
      <c r="H52" s="81">
        <f t="shared" si="2"/>
        <v>19104.5026753</v>
      </c>
      <c r="I52" s="12">
        <f t="shared" si="3"/>
        <v>261.14364578000027</v>
      </c>
      <c r="J52" s="42">
        <f t="shared" si="4"/>
        <v>0.05467687910403028</v>
      </c>
    </row>
    <row r="53" spans="1:10" ht="12.75">
      <c r="A53" s="18">
        <f>'[1]Asset check'!A58</f>
        <v>21276</v>
      </c>
      <c r="B53" s="12">
        <f>'[1]Asset check'!AK58</f>
        <v>152303.1</v>
      </c>
      <c r="C53" s="12">
        <f>'[1]Asset check'!AM58</f>
        <v>1303.5078432</v>
      </c>
      <c r="D53" s="42">
        <f t="shared" si="0"/>
        <v>0.034234571540566146</v>
      </c>
      <c r="E53" s="67">
        <f>'[1]Liability check'!AJ58</f>
        <v>173036.7607417</v>
      </c>
      <c r="F53" s="12">
        <f>'[1]Liability check'!AM58</f>
        <v>1071.7607417000002</v>
      </c>
      <c r="G53" s="42">
        <f t="shared" si="1"/>
        <v>0.024775330677852137</v>
      </c>
      <c r="H53" s="81">
        <f t="shared" si="2"/>
        <v>20733.660741700005</v>
      </c>
      <c r="I53" s="12">
        <f t="shared" si="3"/>
        <v>-231.74710149999987</v>
      </c>
      <c r="J53" s="42">
        <f t="shared" si="4"/>
        <v>-0.0447093457131581</v>
      </c>
    </row>
    <row r="54" spans="1:10" ht="12.75">
      <c r="A54" s="18">
        <f>'[1]Asset check'!A59</f>
        <v>21367</v>
      </c>
      <c r="B54" s="12">
        <f>'[1]Asset check'!AK59</f>
        <v>159420.1</v>
      </c>
      <c r="C54" s="12">
        <f>'[1]Asset check'!AM59</f>
        <v>2610.1494227</v>
      </c>
      <c r="D54" s="42">
        <f t="shared" si="0"/>
        <v>0.06549109987260075</v>
      </c>
      <c r="E54" s="67">
        <f>'[1]Liability check'!AJ59</f>
        <v>177855.9421509</v>
      </c>
      <c r="F54" s="12">
        <f>'[1]Liability check'!AM59</f>
        <v>1146.9421509</v>
      </c>
      <c r="G54" s="42">
        <f t="shared" si="1"/>
        <v>0.025794857051824313</v>
      </c>
      <c r="H54" s="81">
        <f t="shared" si="2"/>
        <v>18435.84215089999</v>
      </c>
      <c r="I54" s="12">
        <f t="shared" si="3"/>
        <v>-1463.2072718</v>
      </c>
      <c r="J54" s="42">
        <f t="shared" si="4"/>
        <v>-0.31747012364793326</v>
      </c>
    </row>
    <row r="55" spans="1:10" ht="12.75">
      <c r="A55" s="18">
        <f>'[1]Asset check'!A60</f>
        <v>21459</v>
      </c>
      <c r="B55" s="12">
        <f>'[1]Asset check'!AK60</f>
        <v>165638.1</v>
      </c>
      <c r="C55" s="12">
        <f>'[1]Asset check'!AM60</f>
        <v>3517.9438905</v>
      </c>
      <c r="D55" s="42">
        <f t="shared" si="0"/>
        <v>0.08495494431534774</v>
      </c>
      <c r="E55" s="67">
        <f>'[1]Liability check'!AJ60</f>
        <v>185756.5438167</v>
      </c>
      <c r="F55" s="12">
        <f>'[1]Liability check'!AM60</f>
        <v>1362.5438167</v>
      </c>
      <c r="G55" s="42">
        <f t="shared" si="1"/>
        <v>0.029340421364525922</v>
      </c>
      <c r="H55" s="81">
        <f t="shared" si="2"/>
        <v>20118.44381669999</v>
      </c>
      <c r="I55" s="12">
        <f t="shared" si="3"/>
        <v>-2155.4000738000004</v>
      </c>
      <c r="J55" s="42">
        <f t="shared" si="4"/>
        <v>-0.4285421066237416</v>
      </c>
    </row>
    <row r="56" spans="1:10" ht="12.75">
      <c r="A56" s="18">
        <f>'[1]Asset check'!A61</f>
        <v>21551</v>
      </c>
      <c r="B56" s="12">
        <f>'[1]Asset check'!AK61</f>
        <v>165276.1</v>
      </c>
      <c r="C56" s="12">
        <f>'[1]Asset check'!AM61</f>
        <v>3201.9695740999996</v>
      </c>
      <c r="D56" s="42">
        <f t="shared" si="0"/>
        <v>0.07749383181476328</v>
      </c>
      <c r="E56" s="67">
        <f>'[1]Liability check'!AJ61</f>
        <v>186505.8143387</v>
      </c>
      <c r="F56" s="12">
        <f>'[1]Liability check'!AM61</f>
        <v>1370.8143387</v>
      </c>
      <c r="G56" s="42">
        <f t="shared" si="1"/>
        <v>0.029399927151022996</v>
      </c>
      <c r="H56" s="81">
        <f t="shared" si="2"/>
        <v>21229.714338699996</v>
      </c>
      <c r="I56" s="12">
        <f t="shared" si="3"/>
        <v>-1831.1552353999996</v>
      </c>
      <c r="J56" s="42">
        <f t="shared" si="4"/>
        <v>-0.3450174046029355</v>
      </c>
    </row>
    <row r="57" spans="1:10" ht="12.75">
      <c r="A57" s="18">
        <f>'[1]Asset check'!A62</f>
        <v>21641</v>
      </c>
      <c r="B57" s="12">
        <f>'[1]Asset check'!AK62</f>
        <v>170097.1</v>
      </c>
      <c r="C57" s="12">
        <f>'[1]Asset check'!AM62</f>
        <v>1846.7370326</v>
      </c>
      <c r="D57" s="42">
        <f t="shared" si="0"/>
        <v>0.04342783110588011</v>
      </c>
      <c r="E57" s="67">
        <f>'[1]Liability check'!AJ62</f>
        <v>191524.3707299</v>
      </c>
      <c r="F57" s="12">
        <f>'[1]Liability check'!AM62</f>
        <v>1467.3707299</v>
      </c>
      <c r="G57" s="42">
        <f t="shared" si="1"/>
        <v>0.03064614125727907</v>
      </c>
      <c r="H57" s="81">
        <f t="shared" si="2"/>
        <v>21427.27072989999</v>
      </c>
      <c r="I57" s="12">
        <f t="shared" si="3"/>
        <v>-379.3663027</v>
      </c>
      <c r="J57" s="42">
        <f t="shared" si="4"/>
        <v>-0.07081934185311349</v>
      </c>
    </row>
    <row r="58" spans="1:10" ht="12.75">
      <c r="A58" s="18">
        <f>'[1]Asset check'!A63</f>
        <v>21732</v>
      </c>
      <c r="B58" s="12">
        <f>'[1]Asset check'!AK63</f>
        <v>173731.1</v>
      </c>
      <c r="C58" s="12">
        <f>'[1]Asset check'!AM63</f>
        <v>2462.5150087</v>
      </c>
      <c r="D58" s="42">
        <f t="shared" si="0"/>
        <v>0.05669716035183108</v>
      </c>
      <c r="E58" s="67">
        <f>'[1]Liability check'!AJ63</f>
        <v>193068.3410021</v>
      </c>
      <c r="F58" s="12">
        <f>'[1]Liability check'!AM63</f>
        <v>1581.3410021000002</v>
      </c>
      <c r="G58" s="42">
        <f t="shared" si="1"/>
        <v>0.03276230569739655</v>
      </c>
      <c r="H58" s="81">
        <f t="shared" si="2"/>
        <v>19337.241002099996</v>
      </c>
      <c r="I58" s="12">
        <f t="shared" si="3"/>
        <v>-881.1740066</v>
      </c>
      <c r="J58" s="42">
        <f t="shared" si="4"/>
        <v>-0.1822750218615584</v>
      </c>
    </row>
    <row r="59" spans="1:10" ht="12.75">
      <c r="A59" s="18">
        <f>'[1]Asset check'!A64</f>
        <v>21824</v>
      </c>
      <c r="B59" s="12">
        <f>'[1]Asset check'!AK64</f>
        <v>178160.1</v>
      </c>
      <c r="C59" s="12">
        <f>'[1]Asset check'!AM64</f>
        <v>557.2463007000001</v>
      </c>
      <c r="D59" s="42">
        <f t="shared" si="0"/>
        <v>0.012511135786295587</v>
      </c>
      <c r="E59" s="67">
        <f>'[1]Liability check'!AJ64</f>
        <v>200438.54542450001</v>
      </c>
      <c r="F59" s="12">
        <f>'[1]Liability check'!AM64</f>
        <v>1797.5454245</v>
      </c>
      <c r="G59" s="42">
        <f t="shared" si="1"/>
        <v>0.03587225043352929</v>
      </c>
      <c r="H59" s="81">
        <f t="shared" si="2"/>
        <v>22278.44542450001</v>
      </c>
      <c r="I59" s="12">
        <f t="shared" si="3"/>
        <v>1240.2991238</v>
      </c>
      <c r="J59" s="42">
        <f t="shared" si="4"/>
        <v>0.2226904256858103</v>
      </c>
    </row>
    <row r="60" spans="1:10" ht="12.75">
      <c r="A60" s="18">
        <f>'[1]Asset check'!A65</f>
        <v>21916</v>
      </c>
      <c r="B60" s="12">
        <f>'[1]Asset check'!AK65</f>
        <v>175414.1</v>
      </c>
      <c r="C60" s="12">
        <f>'[1]Asset check'!AM65</f>
        <v>2033.8998891</v>
      </c>
      <c r="D60" s="42">
        <f t="shared" si="0"/>
        <v>0.0463793934261841</v>
      </c>
      <c r="E60" s="67">
        <f>'[1]Liability check'!AJ65</f>
        <v>201808.8715418</v>
      </c>
      <c r="F60" s="12">
        <f>'[1]Liability check'!AM65</f>
        <v>1739.8715418</v>
      </c>
      <c r="G60" s="42">
        <f t="shared" si="1"/>
        <v>0.03448553135464366</v>
      </c>
      <c r="H60" s="81">
        <f t="shared" si="2"/>
        <v>26394.7715418</v>
      </c>
      <c r="I60" s="12">
        <f t="shared" si="3"/>
        <v>-294.0283473000002</v>
      </c>
      <c r="J60" s="42">
        <f t="shared" si="4"/>
        <v>-0.04455857431224409</v>
      </c>
    </row>
    <row r="61" spans="1:10" ht="12.75">
      <c r="A61" s="18">
        <f>'[1]Asset check'!A66</f>
        <v>22007</v>
      </c>
      <c r="B61" s="12">
        <f>'[1]Asset check'!AK66</f>
        <v>175984.1</v>
      </c>
      <c r="C61" s="12">
        <f>'[1]Asset check'!AM66</f>
        <v>361.28578960000004</v>
      </c>
      <c r="D61" s="42">
        <f t="shared" si="0"/>
        <v>0.008211782532626527</v>
      </c>
      <c r="E61" s="67">
        <f>'[1]Liability check'!AJ66</f>
        <v>205458.0661761</v>
      </c>
      <c r="F61" s="12">
        <f>'[1]Liability check'!AM66</f>
        <v>1708.0661761000001</v>
      </c>
      <c r="G61" s="42">
        <f t="shared" si="1"/>
        <v>0.03325381588350006</v>
      </c>
      <c r="H61" s="81">
        <f t="shared" si="2"/>
        <v>29473.966176099988</v>
      </c>
      <c r="I61" s="12">
        <f t="shared" si="3"/>
        <v>1346.7803865</v>
      </c>
      <c r="J61" s="42">
        <f t="shared" si="4"/>
        <v>0.18277558961061505</v>
      </c>
    </row>
    <row r="62" spans="1:10" ht="12.75">
      <c r="A62" s="18">
        <f>'[1]Asset check'!A67</f>
        <v>22098</v>
      </c>
      <c r="B62" s="12">
        <f>'[1]Asset check'!AK67</f>
        <v>177939.1</v>
      </c>
      <c r="C62" s="12">
        <f>'[1]Asset check'!AM67</f>
        <v>1197.84835774</v>
      </c>
      <c r="D62" s="42">
        <f t="shared" si="0"/>
        <v>0.026927153340440633</v>
      </c>
      <c r="E62" s="67">
        <f>'[1]Liability check'!AJ67</f>
        <v>207021.4354356</v>
      </c>
      <c r="F62" s="12">
        <f>'[1]Liability check'!AM67</f>
        <v>1627.4354356</v>
      </c>
      <c r="G62" s="42">
        <f t="shared" si="1"/>
        <v>0.031444771546012405</v>
      </c>
      <c r="H62" s="81">
        <f t="shared" si="2"/>
        <v>29082.33543559999</v>
      </c>
      <c r="I62" s="12">
        <f t="shared" si="3"/>
        <v>429.5870778599999</v>
      </c>
      <c r="J62" s="42">
        <f t="shared" si="4"/>
        <v>0.05908563688927649</v>
      </c>
    </row>
    <row r="63" spans="1:10" ht="12.75">
      <c r="A63" s="18">
        <f>'[1]Asset check'!A68</f>
        <v>22190</v>
      </c>
      <c r="B63" s="12">
        <f>'[1]Asset check'!AK68</f>
        <v>179704.1</v>
      </c>
      <c r="C63" s="12">
        <f>'[1]Asset check'!AM68</f>
        <v>196.83491980000008</v>
      </c>
      <c r="D63" s="42">
        <f t="shared" si="0"/>
        <v>0.00438131171854176</v>
      </c>
      <c r="E63" s="67">
        <f>'[1]Liability check'!AJ68</f>
        <v>212372.6876837</v>
      </c>
      <c r="F63" s="12">
        <f>'[1]Liability check'!AM68</f>
        <v>1717.6876837</v>
      </c>
      <c r="G63" s="42">
        <f t="shared" si="1"/>
        <v>0.032352327456688035</v>
      </c>
      <c r="H63" s="81">
        <f t="shared" si="2"/>
        <v>32668.587683699996</v>
      </c>
      <c r="I63" s="12">
        <f t="shared" si="3"/>
        <v>1520.8527639</v>
      </c>
      <c r="J63" s="42">
        <f t="shared" si="4"/>
        <v>0.18621591831578688</v>
      </c>
    </row>
    <row r="64" spans="1:10" ht="12.75">
      <c r="A64" s="18">
        <f>'[1]Asset check'!A69</f>
        <v>22282</v>
      </c>
      <c r="B64" s="12">
        <f>'[1]Asset check'!AK69</f>
        <v>177529.1</v>
      </c>
      <c r="C64" s="12">
        <f>'[1]Asset check'!AM69</f>
        <v>4065.8831159</v>
      </c>
      <c r="D64" s="42">
        <f t="shared" si="0"/>
        <v>0.09161051604272201</v>
      </c>
      <c r="E64" s="67">
        <f>'[1]Liability check'!AJ69</f>
        <v>210674.5445388</v>
      </c>
      <c r="F64" s="12">
        <f>'[1]Liability check'!AM69</f>
        <v>1624.5445387999998</v>
      </c>
      <c r="G64" s="42">
        <f t="shared" si="1"/>
        <v>0.030844628948530742</v>
      </c>
      <c r="H64" s="81">
        <f t="shared" si="2"/>
        <v>33145.44453879999</v>
      </c>
      <c r="I64" s="12">
        <f t="shared" si="3"/>
        <v>-2441.3385771000003</v>
      </c>
      <c r="J64" s="42">
        <f t="shared" si="4"/>
        <v>-0.294621310538427</v>
      </c>
    </row>
    <row r="65" spans="1:10" ht="12.75">
      <c r="A65" s="18">
        <f>'[1]Asset check'!A70</f>
        <v>22372</v>
      </c>
      <c r="B65" s="12">
        <f>'[1]Asset check'!AK70</f>
        <v>182575.1</v>
      </c>
      <c r="C65" s="12">
        <f>'[1]Asset check'!AM70</f>
        <v>3936.7741576000003</v>
      </c>
      <c r="D65" s="42">
        <f t="shared" si="0"/>
        <v>0.0862499685356875</v>
      </c>
      <c r="E65" s="67">
        <f>'[1]Liability check'!AJ70</f>
        <v>214522.86036609998</v>
      </c>
      <c r="F65" s="12">
        <f>'[1]Liability check'!AM70</f>
        <v>1684.8603660999997</v>
      </c>
      <c r="G65" s="42">
        <f t="shared" si="1"/>
        <v>0.03141595936628207</v>
      </c>
      <c r="H65" s="81">
        <f t="shared" si="2"/>
        <v>31947.760366099974</v>
      </c>
      <c r="I65" s="12">
        <f t="shared" si="3"/>
        <v>-2251.9137915000006</v>
      </c>
      <c r="J65" s="42">
        <f t="shared" si="4"/>
        <v>-0.2819495032759197</v>
      </c>
    </row>
    <row r="66" spans="1:10" ht="12.75">
      <c r="A66" s="18">
        <f>'[1]Asset check'!A71</f>
        <v>22463</v>
      </c>
      <c r="B66" s="12">
        <f>'[1]Asset check'!AK71</f>
        <v>186257.1</v>
      </c>
      <c r="C66" s="12">
        <f>'[1]Asset check'!AM71</f>
        <v>1002.35839988</v>
      </c>
      <c r="D66" s="42">
        <f t="shared" si="0"/>
        <v>0.021526339664474533</v>
      </c>
      <c r="E66" s="67">
        <f>'[1]Liability check'!AJ71</f>
        <v>217034.23195420002</v>
      </c>
      <c r="F66" s="12">
        <f>'[1]Liability check'!AM71</f>
        <v>1703.2319542</v>
      </c>
      <c r="G66" s="42">
        <f t="shared" si="1"/>
        <v>0.031391028758254634</v>
      </c>
      <c r="H66" s="81">
        <f t="shared" si="2"/>
        <v>30777.131954200013</v>
      </c>
      <c r="I66" s="12">
        <f t="shared" si="3"/>
        <v>700.87355432</v>
      </c>
      <c r="J66" s="42">
        <f t="shared" si="4"/>
        <v>0.09109017115213754</v>
      </c>
    </row>
    <row r="67" spans="1:10" ht="12.75">
      <c r="A67" s="18">
        <f>'[1]Asset check'!A72</f>
        <v>22555</v>
      </c>
      <c r="B67" s="12">
        <f>'[1]Asset check'!AK72</f>
        <v>192459.1</v>
      </c>
      <c r="C67" s="12">
        <f>'[1]Asset check'!AM72</f>
        <v>2357.8845619000003</v>
      </c>
      <c r="D67" s="42">
        <f t="shared" si="0"/>
        <v>0.049005415943439413</v>
      </c>
      <c r="E67" s="67">
        <f>'[1]Liability check'!AJ72</f>
        <v>225862.0243179</v>
      </c>
      <c r="F67" s="12">
        <f>'[1]Liability check'!AM72</f>
        <v>1896.0243179000001</v>
      </c>
      <c r="G67" s="42">
        <f t="shared" si="1"/>
        <v>0.03357845257299833</v>
      </c>
      <c r="H67" s="81">
        <f t="shared" si="2"/>
        <v>33402.924317900004</v>
      </c>
      <c r="I67" s="12">
        <f t="shared" si="3"/>
        <v>-461.8602440000002</v>
      </c>
      <c r="J67" s="42">
        <f t="shared" si="4"/>
        <v>-0.055307761632414666</v>
      </c>
    </row>
    <row r="68" spans="1:10" ht="12.75">
      <c r="A68" s="18">
        <f>'[1]Asset check'!A73</f>
        <v>22647</v>
      </c>
      <c r="B68" s="12">
        <f>'[1]Asset check'!AK73</f>
        <v>191109.1</v>
      </c>
      <c r="C68" s="12">
        <f>'[1]Asset check'!AM73</f>
        <v>1786.0149927999998</v>
      </c>
      <c r="D68" s="42">
        <f aca="true" t="shared" si="5" ref="D68:D131">4*C68/B68</f>
        <v>0.03738210253305572</v>
      </c>
      <c r="E68" s="67">
        <f>'[1]Liability check'!AJ73</f>
        <v>225367.3380977</v>
      </c>
      <c r="F68" s="12">
        <f>'[1]Liability check'!AM73</f>
        <v>1796.3380977000002</v>
      </c>
      <c r="G68" s="42">
        <f aca="true" t="shared" si="6" ref="G68:G131">4*F68/E68</f>
        <v>0.031882847139477886</v>
      </c>
      <c r="H68" s="81">
        <f aca="true" t="shared" si="7" ref="H68:H131">E68-B68</f>
        <v>34258.2380977</v>
      </c>
      <c r="I68" s="12">
        <f aca="true" t="shared" si="8" ref="I68:I131">F68-C68</f>
        <v>10.323104900000317</v>
      </c>
      <c r="J68" s="42">
        <f aca="true" t="shared" si="9" ref="J68:J131">4*I68/H68</f>
        <v>0.0012053281748536134</v>
      </c>
    </row>
    <row r="69" spans="1:10" ht="12.75">
      <c r="A69" s="18">
        <f>'[1]Asset check'!A74</f>
        <v>22737</v>
      </c>
      <c r="B69" s="12">
        <f>'[1]Asset check'!AK74</f>
        <v>194242.1</v>
      </c>
      <c r="C69" s="12">
        <f>'[1]Asset check'!AM74</f>
        <v>939.3261295000002</v>
      </c>
      <c r="D69" s="42">
        <f t="shared" si="5"/>
        <v>0.01934340968307077</v>
      </c>
      <c r="E69" s="67">
        <f>'[1]Liability check'!AJ74</f>
        <v>229950.3600524</v>
      </c>
      <c r="F69" s="12">
        <f>'[1]Liability check'!AM74</f>
        <v>1950.3600523999999</v>
      </c>
      <c r="G69" s="42">
        <f t="shared" si="6"/>
        <v>0.03392662750265859</v>
      </c>
      <c r="H69" s="81">
        <f t="shared" si="7"/>
        <v>35708.2600524</v>
      </c>
      <c r="I69" s="12">
        <f t="shared" si="8"/>
        <v>1011.0339228999997</v>
      </c>
      <c r="J69" s="42">
        <f t="shared" si="9"/>
        <v>0.113254907566637</v>
      </c>
    </row>
    <row r="70" spans="1:10" ht="12.75">
      <c r="A70" s="18">
        <f>'[1]Asset check'!A75</f>
        <v>22828</v>
      </c>
      <c r="B70" s="12">
        <f>'[1]Asset check'!AK75</f>
        <v>198205.1</v>
      </c>
      <c r="C70" s="12">
        <f>'[1]Asset check'!AM75</f>
        <v>-3387.774838</v>
      </c>
      <c r="D70" s="42">
        <f t="shared" si="5"/>
        <v>-0.0683690750238011</v>
      </c>
      <c r="E70" s="67">
        <f>'[1]Liability check'!AJ75</f>
        <v>234133.154828</v>
      </c>
      <c r="F70" s="12">
        <f>'[1]Liability check'!AM75</f>
        <v>1941.154828</v>
      </c>
      <c r="G70" s="42">
        <f t="shared" si="6"/>
        <v>0.033163262664376095</v>
      </c>
      <c r="H70" s="81">
        <f t="shared" si="7"/>
        <v>35928.05482799999</v>
      </c>
      <c r="I70" s="12">
        <f t="shared" si="8"/>
        <v>5328.929666</v>
      </c>
      <c r="J70" s="42">
        <f t="shared" si="9"/>
        <v>0.5932889705842888</v>
      </c>
    </row>
    <row r="71" spans="1:10" ht="12.75">
      <c r="A71" s="18">
        <f>'[1]Asset check'!A76</f>
        <v>22920</v>
      </c>
      <c r="B71" s="12">
        <f>'[1]Asset check'!AK76</f>
        <v>202786.1</v>
      </c>
      <c r="C71" s="12">
        <f>'[1]Asset check'!AM76</f>
        <v>1101.759731</v>
      </c>
      <c r="D71" s="42">
        <f t="shared" si="5"/>
        <v>0.02173245071531037</v>
      </c>
      <c r="E71" s="67">
        <f>'[1]Liability check'!AJ76</f>
        <v>240273.9859009</v>
      </c>
      <c r="F71" s="12">
        <f>'[1]Liability check'!AM76</f>
        <v>2121.9859009</v>
      </c>
      <c r="G71" s="42">
        <f t="shared" si="6"/>
        <v>0.035326103122544514</v>
      </c>
      <c r="H71" s="81">
        <f t="shared" si="7"/>
        <v>37487.8859009</v>
      </c>
      <c r="I71" s="12">
        <f t="shared" si="8"/>
        <v>1020.2261699000001</v>
      </c>
      <c r="J71" s="42">
        <f t="shared" si="9"/>
        <v>0.1088592909823711</v>
      </c>
    </row>
    <row r="72" spans="1:10" ht="12.75">
      <c r="A72" s="18">
        <f>'[1]Asset check'!A77</f>
        <v>23012</v>
      </c>
      <c r="B72" s="12">
        <f>'[1]Asset check'!AK77</f>
        <v>202030.1</v>
      </c>
      <c r="C72" s="12">
        <f>'[1]Asset check'!AM77</f>
        <v>6500.288886</v>
      </c>
      <c r="D72" s="42">
        <f t="shared" si="5"/>
        <v>0.12869941431499562</v>
      </c>
      <c r="E72" s="67">
        <f>'[1]Liability check'!AJ77</f>
        <v>241085.31570809998</v>
      </c>
      <c r="F72" s="12">
        <f>'[1]Liability check'!AM77</f>
        <v>1985.3157081</v>
      </c>
      <c r="G72" s="42">
        <f t="shared" si="6"/>
        <v>0.03293963719472272</v>
      </c>
      <c r="H72" s="81">
        <f t="shared" si="7"/>
        <v>39055.215708099975</v>
      </c>
      <c r="I72" s="12">
        <f t="shared" si="8"/>
        <v>-4514.9731779</v>
      </c>
      <c r="J72" s="42">
        <f t="shared" si="9"/>
        <v>-0.462419484418682</v>
      </c>
    </row>
    <row r="73" spans="1:10" ht="12.75">
      <c r="A73" s="18">
        <f>'[1]Asset check'!A78</f>
        <v>23102</v>
      </c>
      <c r="B73" s="12">
        <f>'[1]Asset check'!AK78</f>
        <v>205909.1</v>
      </c>
      <c r="C73" s="12">
        <f>'[1]Asset check'!AM78</f>
        <v>3392.082445</v>
      </c>
      <c r="D73" s="42">
        <f t="shared" si="5"/>
        <v>0.06589475540420506</v>
      </c>
      <c r="E73" s="67">
        <f>'[1]Liability check'!AJ78</f>
        <v>245933.2416777</v>
      </c>
      <c r="F73" s="12">
        <f>'[1]Liability check'!AM78</f>
        <v>2194.2416777</v>
      </c>
      <c r="G73" s="42">
        <f t="shared" si="6"/>
        <v>0.035688411419804625</v>
      </c>
      <c r="H73" s="81">
        <f t="shared" si="7"/>
        <v>40024.14167769998</v>
      </c>
      <c r="I73" s="12">
        <f t="shared" si="8"/>
        <v>-1197.8407673000002</v>
      </c>
      <c r="J73" s="42">
        <f t="shared" si="9"/>
        <v>-0.11971182562222381</v>
      </c>
    </row>
    <row r="74" spans="1:10" ht="12.75">
      <c r="A74" s="18">
        <f>'[1]Asset check'!A79</f>
        <v>23193</v>
      </c>
      <c r="B74" s="12">
        <f>'[1]Asset check'!AK79</f>
        <v>209725.1</v>
      </c>
      <c r="C74" s="12">
        <f>'[1]Asset check'!AM79</f>
        <v>1859.1064354999999</v>
      </c>
      <c r="D74" s="42">
        <f t="shared" si="5"/>
        <v>0.03545796732007756</v>
      </c>
      <c r="E74" s="67">
        <f>'[1]Liability check'!AJ79</f>
        <v>249566.5135918</v>
      </c>
      <c r="F74" s="12">
        <f>'[1]Liability check'!AM79</f>
        <v>2156.5135917999996</v>
      </c>
      <c r="G74" s="42">
        <f t="shared" si="6"/>
        <v>0.03456414982544126</v>
      </c>
      <c r="H74" s="81">
        <f t="shared" si="7"/>
        <v>39841.413591799996</v>
      </c>
      <c r="I74" s="12">
        <f t="shared" si="8"/>
        <v>297.40715629999977</v>
      </c>
      <c r="J74" s="42">
        <f t="shared" si="9"/>
        <v>0.02985909680285149</v>
      </c>
    </row>
    <row r="75" spans="1:10" ht="12.75">
      <c r="A75" s="18">
        <f>'[1]Asset check'!A80</f>
        <v>23285</v>
      </c>
      <c r="B75" s="12">
        <f>'[1]Asset check'!AK80</f>
        <v>215271.1</v>
      </c>
      <c r="C75" s="12">
        <f>'[1]Asset check'!AM80</f>
        <v>3781.356696</v>
      </c>
      <c r="D75" s="42">
        <f t="shared" si="5"/>
        <v>0.07026222648558027</v>
      </c>
      <c r="E75" s="67">
        <f>'[1]Liability check'!AJ80</f>
        <v>259708.286302</v>
      </c>
      <c r="F75" s="12">
        <f>'[1]Liability check'!AM80</f>
        <v>2444.286302</v>
      </c>
      <c r="G75" s="42">
        <f t="shared" si="6"/>
        <v>0.037646643267403156</v>
      </c>
      <c r="H75" s="81">
        <f t="shared" si="7"/>
        <v>44437.18630199999</v>
      </c>
      <c r="I75" s="12">
        <f t="shared" si="8"/>
        <v>-1337.0703939999999</v>
      </c>
      <c r="J75" s="42">
        <f t="shared" si="9"/>
        <v>-0.12035599058078277</v>
      </c>
    </row>
    <row r="76" spans="1:10" ht="12.75">
      <c r="A76" s="18">
        <f>'[1]Asset check'!A81</f>
        <v>23377</v>
      </c>
      <c r="B76" s="12">
        <f>'[1]Asset check'!AK81</f>
        <v>213673.1</v>
      </c>
      <c r="C76" s="12">
        <f>'[1]Asset check'!AM81</f>
        <v>3444.130353</v>
      </c>
      <c r="D76" s="42">
        <f t="shared" si="5"/>
        <v>0.06447475799246606</v>
      </c>
      <c r="E76" s="67">
        <f>'[1]Liability check'!AJ81</f>
        <v>258089.48166679998</v>
      </c>
      <c r="F76" s="12">
        <f>'[1]Liability check'!AM81</f>
        <v>2268.4816668000003</v>
      </c>
      <c r="G76" s="42">
        <f t="shared" si="6"/>
        <v>0.03515806459294094</v>
      </c>
      <c r="H76" s="81">
        <f t="shared" si="7"/>
        <v>44416.38166679998</v>
      </c>
      <c r="I76" s="12">
        <f t="shared" si="8"/>
        <v>-1175.6486861999997</v>
      </c>
      <c r="J76" s="42">
        <f t="shared" si="9"/>
        <v>-0.10587523270305152</v>
      </c>
    </row>
    <row r="77" spans="1:10" ht="12.75">
      <c r="A77" s="18">
        <f>'[1]Asset check'!A82</f>
        <v>23468</v>
      </c>
      <c r="B77" s="12">
        <f>'[1]Asset check'!AK82</f>
        <v>217539.1</v>
      </c>
      <c r="C77" s="12">
        <f>'[1]Asset check'!AM82</f>
        <v>3466.265622</v>
      </c>
      <c r="D77" s="42">
        <f t="shared" si="5"/>
        <v>0.06373595591780971</v>
      </c>
      <c r="E77" s="67">
        <f>'[1]Liability check'!AJ82</f>
        <v>264165.763139</v>
      </c>
      <c r="F77" s="12">
        <f>'[1]Liability check'!AM82</f>
        <v>2496.763139</v>
      </c>
      <c r="G77" s="42">
        <f t="shared" si="6"/>
        <v>0.037806006491253624</v>
      </c>
      <c r="H77" s="81">
        <f t="shared" si="7"/>
        <v>46626.66313899998</v>
      </c>
      <c r="I77" s="12">
        <f t="shared" si="8"/>
        <v>-969.5024829999998</v>
      </c>
      <c r="J77" s="42">
        <f t="shared" si="9"/>
        <v>-0.08317150898058394</v>
      </c>
    </row>
    <row r="78" spans="1:10" ht="12.75">
      <c r="A78" s="18">
        <f>'[1]Asset check'!A83</f>
        <v>23559</v>
      </c>
      <c r="B78" s="12">
        <f>'[1]Asset check'!AK83</f>
        <v>223068.1</v>
      </c>
      <c r="C78" s="12">
        <f>'[1]Asset check'!AM83</f>
        <v>3396.0395959999996</v>
      </c>
      <c r="D78" s="42">
        <f t="shared" si="5"/>
        <v>0.06089691167854121</v>
      </c>
      <c r="E78" s="67">
        <f>'[1]Liability check'!AJ83</f>
        <v>269493.61769730004</v>
      </c>
      <c r="F78" s="12">
        <f>'[1]Liability check'!AM83</f>
        <v>2394.6176973</v>
      </c>
      <c r="G78" s="42">
        <f t="shared" si="6"/>
        <v>0.03554247729888248</v>
      </c>
      <c r="H78" s="81">
        <f t="shared" si="7"/>
        <v>46425.517697300034</v>
      </c>
      <c r="I78" s="12">
        <f t="shared" si="8"/>
        <v>-1001.4218986999995</v>
      </c>
      <c r="J78" s="42">
        <f t="shared" si="9"/>
        <v>-0.08628202319503604</v>
      </c>
    </row>
    <row r="79" spans="1:10" ht="12.75">
      <c r="A79" s="18">
        <f>'[1]Asset check'!A84</f>
        <v>23651</v>
      </c>
      <c r="B79" s="12">
        <f>'[1]Asset check'!AK84</f>
        <v>226749.1</v>
      </c>
      <c r="C79" s="12">
        <f>'[1]Asset check'!AM84</f>
        <v>2757.8711615</v>
      </c>
      <c r="D79" s="42">
        <f t="shared" si="5"/>
        <v>0.04865062152837652</v>
      </c>
      <c r="E79" s="67">
        <f>'[1]Liability check'!AJ84</f>
        <v>281889.12107600004</v>
      </c>
      <c r="F79" s="12">
        <f>'[1]Liability check'!AM84</f>
        <v>2748.121076</v>
      </c>
      <c r="G79" s="42">
        <f t="shared" si="6"/>
        <v>0.03899577345177616</v>
      </c>
      <c r="H79" s="81">
        <f t="shared" si="7"/>
        <v>55140.021076000034</v>
      </c>
      <c r="I79" s="12">
        <f t="shared" si="8"/>
        <v>-9.750085500000296</v>
      </c>
      <c r="J79" s="42">
        <f t="shared" si="9"/>
        <v>-0.0007072964652343282</v>
      </c>
    </row>
    <row r="80" spans="1:10" ht="12.75">
      <c r="A80" s="18">
        <f>'[1]Asset check'!A85</f>
        <v>23743</v>
      </c>
      <c r="B80" s="12">
        <f>'[1]Asset check'!AK85</f>
        <v>227776.1</v>
      </c>
      <c r="C80" s="12">
        <f>'[1]Asset check'!AM85</f>
        <v>2684.8991877</v>
      </c>
      <c r="D80" s="42">
        <f t="shared" si="5"/>
        <v>0.04714979644835432</v>
      </c>
      <c r="E80" s="67">
        <f>'[1]Liability check'!AJ85</f>
        <v>286315.50346649997</v>
      </c>
      <c r="F80" s="12">
        <f>'[1]Liability check'!AM85</f>
        <v>2628.5034665</v>
      </c>
      <c r="G80" s="42">
        <f t="shared" si="6"/>
        <v>0.03672177628771046</v>
      </c>
      <c r="H80" s="81">
        <f t="shared" si="7"/>
        <v>58539.40346649996</v>
      </c>
      <c r="I80" s="12">
        <f t="shared" si="8"/>
        <v>-56.395721200000025</v>
      </c>
      <c r="J80" s="42">
        <f t="shared" si="9"/>
        <v>-0.0038535220969426725</v>
      </c>
    </row>
    <row r="81" spans="1:10" ht="12.75">
      <c r="A81" s="18">
        <f>'[1]Asset check'!A86</f>
        <v>23833</v>
      </c>
      <c r="B81" s="12">
        <f>'[1]Asset check'!AK86</f>
        <v>232484.1</v>
      </c>
      <c r="C81" s="12">
        <f>'[1]Asset check'!AM86</f>
        <v>3035.032593</v>
      </c>
      <c r="D81" s="42">
        <f t="shared" si="5"/>
        <v>0.05221918562172639</v>
      </c>
      <c r="E81" s="67">
        <f>'[1]Liability check'!AJ86</f>
        <v>294818.1432764</v>
      </c>
      <c r="F81" s="12">
        <f>'[1]Liability check'!AM86</f>
        <v>2921.1432764</v>
      </c>
      <c r="G81" s="42">
        <f t="shared" si="6"/>
        <v>0.039633154783982875</v>
      </c>
      <c r="H81" s="81">
        <f t="shared" si="7"/>
        <v>62334.043276399985</v>
      </c>
      <c r="I81" s="12">
        <f t="shared" si="8"/>
        <v>-113.8893165999998</v>
      </c>
      <c r="J81" s="42">
        <f t="shared" si="9"/>
        <v>-0.007308322105466175</v>
      </c>
    </row>
    <row r="82" spans="1:10" ht="12.75">
      <c r="A82" s="18">
        <f>'[1]Asset check'!A87</f>
        <v>23924</v>
      </c>
      <c r="B82" s="12">
        <f>'[1]Asset check'!AK87</f>
        <v>238198.1</v>
      </c>
      <c r="C82" s="12">
        <f>'[1]Asset check'!AM87</f>
        <v>837.73838</v>
      </c>
      <c r="D82" s="42">
        <f t="shared" si="5"/>
        <v>0.014067927158109153</v>
      </c>
      <c r="E82" s="67">
        <f>'[1]Liability check'!AJ87</f>
        <v>301639.4023881</v>
      </c>
      <c r="F82" s="12">
        <f>'[1]Liability check'!AM87</f>
        <v>2811.4023881</v>
      </c>
      <c r="G82" s="42">
        <f t="shared" si="6"/>
        <v>0.03728163317977602</v>
      </c>
      <c r="H82" s="81">
        <f t="shared" si="7"/>
        <v>63441.30238809998</v>
      </c>
      <c r="I82" s="12">
        <f t="shared" si="8"/>
        <v>1973.6640080999998</v>
      </c>
      <c r="J82" s="42">
        <f t="shared" si="9"/>
        <v>0.12444032097740858</v>
      </c>
    </row>
    <row r="83" spans="1:10" ht="12.75">
      <c r="A83" s="18">
        <f>'[1]Asset check'!A88</f>
        <v>24016</v>
      </c>
      <c r="B83" s="12">
        <f>'[1]Asset check'!AK88</f>
        <v>245858.1</v>
      </c>
      <c r="C83" s="12">
        <f>'[1]Asset check'!AM88</f>
        <v>6089.549438</v>
      </c>
      <c r="D83" s="42">
        <f t="shared" si="5"/>
        <v>0.09907421293827619</v>
      </c>
      <c r="E83" s="67">
        <f>'[1]Liability check'!AJ88</f>
        <v>315529.6064972</v>
      </c>
      <c r="F83" s="12">
        <f>'[1]Liability check'!AM88</f>
        <v>3268.6064971999995</v>
      </c>
      <c r="G83" s="42">
        <f t="shared" si="6"/>
        <v>0.041436447545900965</v>
      </c>
      <c r="H83" s="81">
        <f t="shared" si="7"/>
        <v>69671.50649719997</v>
      </c>
      <c r="I83" s="12">
        <f t="shared" si="8"/>
        <v>-2820.9429408000005</v>
      </c>
      <c r="J83" s="42">
        <f t="shared" si="9"/>
        <v>-0.16195676440057294</v>
      </c>
    </row>
    <row r="84" spans="1:10" ht="12.75">
      <c r="A84" s="18">
        <f>'[1]Asset check'!A89</f>
        <v>24108</v>
      </c>
      <c r="B84" s="12">
        <f>'[1]Asset check'!AK89</f>
        <v>245459.1</v>
      </c>
      <c r="C84" s="12">
        <f>'[1]Asset check'!AM89</f>
        <v>3679.5515370000003</v>
      </c>
      <c r="D84" s="42">
        <f t="shared" si="5"/>
        <v>0.059961949457160074</v>
      </c>
      <c r="E84" s="67">
        <f>'[1]Liability check'!AJ89</f>
        <v>319999.0322228</v>
      </c>
      <c r="F84" s="12">
        <f>'[1]Liability check'!AM89</f>
        <v>3257.0322228000005</v>
      </c>
      <c r="G84" s="42">
        <f t="shared" si="6"/>
        <v>0.040713025913556945</v>
      </c>
      <c r="H84" s="81">
        <f t="shared" si="7"/>
        <v>74539.93222280001</v>
      </c>
      <c r="I84" s="12">
        <f t="shared" si="8"/>
        <v>-422.5193141999998</v>
      </c>
      <c r="J84" s="42">
        <f t="shared" si="9"/>
        <v>-0.02267344772662732</v>
      </c>
    </row>
    <row r="85" spans="1:10" ht="12.75">
      <c r="A85" s="18">
        <f>'[1]Asset check'!A90</f>
        <v>24198</v>
      </c>
      <c r="B85" s="12">
        <f>'[1]Asset check'!AK90</f>
        <v>250259.1</v>
      </c>
      <c r="C85" s="12">
        <f>'[1]Asset check'!AM90</f>
        <v>1844.1906743</v>
      </c>
      <c r="D85" s="42">
        <f t="shared" si="5"/>
        <v>0.02947650134280831</v>
      </c>
      <c r="E85" s="67">
        <f>'[1]Liability check'!AJ90</f>
        <v>331753.3426799</v>
      </c>
      <c r="F85" s="12">
        <f>'[1]Liability check'!AM90</f>
        <v>3725.3426799</v>
      </c>
      <c r="G85" s="42">
        <f t="shared" si="6"/>
        <v>0.04491701756258697</v>
      </c>
      <c r="H85" s="81">
        <f t="shared" si="7"/>
        <v>81494.2426799</v>
      </c>
      <c r="I85" s="12">
        <f t="shared" si="8"/>
        <v>1881.1520056</v>
      </c>
      <c r="J85" s="42">
        <f t="shared" si="9"/>
        <v>0.0923330013870525</v>
      </c>
    </row>
    <row r="86" spans="1:10" ht="12.75">
      <c r="A86" s="18">
        <f>'[1]Asset check'!A91</f>
        <v>24289</v>
      </c>
      <c r="B86" s="12">
        <f>'[1]Asset check'!AK91</f>
        <v>254470.1</v>
      </c>
      <c r="C86" s="12">
        <f>'[1]Asset check'!AM91</f>
        <v>-177.67656699999998</v>
      </c>
      <c r="D86" s="42">
        <f t="shared" si="5"/>
        <v>-0.0027928871329087382</v>
      </c>
      <c r="E86" s="67">
        <f>'[1]Liability check'!AJ91</f>
        <v>339456.267122</v>
      </c>
      <c r="F86" s="12">
        <f>'[1]Liability check'!AM91</f>
        <v>3826.2671219999993</v>
      </c>
      <c r="G86" s="42">
        <f t="shared" si="6"/>
        <v>0.045087011112684455</v>
      </c>
      <c r="H86" s="81">
        <f t="shared" si="7"/>
        <v>84986.16712199998</v>
      </c>
      <c r="I86" s="12">
        <f t="shared" si="8"/>
        <v>4003.9436889999993</v>
      </c>
      <c r="J86" s="42">
        <f t="shared" si="9"/>
        <v>0.18845154803850503</v>
      </c>
    </row>
    <row r="87" spans="1:10" ht="12.75">
      <c r="A87" s="18">
        <f>'[1]Asset check'!A92</f>
        <v>24381</v>
      </c>
      <c r="B87" s="12">
        <f>'[1]Asset check'!AK92</f>
        <v>260216.1</v>
      </c>
      <c r="C87" s="12">
        <f>'[1]Asset check'!AM92</f>
        <v>-1822.909326</v>
      </c>
      <c r="D87" s="42">
        <f t="shared" si="5"/>
        <v>-0.028021468710045228</v>
      </c>
      <c r="E87" s="67">
        <f>'[1]Liability check'!AJ92</f>
        <v>351332.77327</v>
      </c>
      <c r="F87" s="12">
        <f>'[1]Liability check'!AM92</f>
        <v>4235.77327</v>
      </c>
      <c r="G87" s="42">
        <f t="shared" si="6"/>
        <v>0.048225199494779825</v>
      </c>
      <c r="H87" s="81">
        <f t="shared" si="7"/>
        <v>91116.67327</v>
      </c>
      <c r="I87" s="12">
        <f t="shared" si="8"/>
        <v>6058.682596</v>
      </c>
      <c r="J87" s="42">
        <f t="shared" si="9"/>
        <v>0.2659747059924678</v>
      </c>
    </row>
    <row r="88" spans="1:10" ht="12.75">
      <c r="A88" s="18">
        <f>'[1]Asset check'!A93</f>
        <v>24473</v>
      </c>
      <c r="B88" s="12">
        <f>'[1]Asset check'!AK93</f>
        <v>258005.1</v>
      </c>
      <c r="C88" s="12">
        <f>'[1]Asset check'!AM93</f>
        <v>7696.892531</v>
      </c>
      <c r="D88" s="42">
        <f t="shared" si="5"/>
        <v>0.11932930831212252</v>
      </c>
      <c r="E88" s="67">
        <f>'[1]Liability check'!AJ93</f>
        <v>352943.795446</v>
      </c>
      <c r="F88" s="12">
        <f>'[1]Liability check'!AM93</f>
        <v>3907.7954459999996</v>
      </c>
      <c r="G88" s="42">
        <f t="shared" si="6"/>
        <v>0.04428801975183483</v>
      </c>
      <c r="H88" s="81">
        <f t="shared" si="7"/>
        <v>94938.695446</v>
      </c>
      <c r="I88" s="12">
        <f t="shared" si="8"/>
        <v>-3789.097085000001</v>
      </c>
      <c r="J88" s="42">
        <f t="shared" si="9"/>
        <v>-0.15964394990681935</v>
      </c>
    </row>
    <row r="89" spans="1:10" ht="12.75">
      <c r="A89" s="18">
        <f>'[1]Asset check'!A94</f>
        <v>24563</v>
      </c>
      <c r="B89" s="12">
        <f>'[1]Asset check'!AK94</f>
        <v>259176.1</v>
      </c>
      <c r="C89" s="12">
        <f>'[1]Asset check'!AM94</f>
        <v>6445.268918</v>
      </c>
      <c r="D89" s="42">
        <f t="shared" si="5"/>
        <v>0.09947319861669343</v>
      </c>
      <c r="E89" s="67">
        <f>'[1]Liability check'!AJ94</f>
        <v>361762.79277299996</v>
      </c>
      <c r="F89" s="12">
        <f>'[1]Liability check'!AM94</f>
        <v>4002.7927729999997</v>
      </c>
      <c r="G89" s="42">
        <f t="shared" si="6"/>
        <v>0.04425875576996316</v>
      </c>
      <c r="H89" s="81">
        <f t="shared" si="7"/>
        <v>102586.69277299996</v>
      </c>
      <c r="I89" s="12">
        <f t="shared" si="8"/>
        <v>-2442.476145</v>
      </c>
      <c r="J89" s="42">
        <f t="shared" si="9"/>
        <v>-0.09523559358345321</v>
      </c>
    </row>
    <row r="90" spans="1:10" ht="12.75">
      <c r="A90" s="18">
        <f>'[1]Asset check'!A95</f>
        <v>24654</v>
      </c>
      <c r="B90" s="12">
        <f>'[1]Asset check'!AK95</f>
        <v>265443.1</v>
      </c>
      <c r="C90" s="12">
        <f>'[1]Asset check'!AM95</f>
        <v>3964.7579640000004</v>
      </c>
      <c r="D90" s="42">
        <f t="shared" si="5"/>
        <v>0.05974550423800808</v>
      </c>
      <c r="E90" s="67">
        <f>'[1]Liability check'!AJ95</f>
        <v>368378.96352</v>
      </c>
      <c r="F90" s="12">
        <f>'[1]Liability check'!AM95</f>
        <v>4042.9635200000002</v>
      </c>
      <c r="G90" s="42">
        <f t="shared" si="6"/>
        <v>0.04390004772659067</v>
      </c>
      <c r="H90" s="81">
        <f t="shared" si="7"/>
        <v>102935.86352000001</v>
      </c>
      <c r="I90" s="12">
        <f t="shared" si="8"/>
        <v>78.20555599999989</v>
      </c>
      <c r="J90" s="42">
        <f t="shared" si="9"/>
        <v>0.00303900130919113</v>
      </c>
    </row>
    <row r="91" spans="1:10" ht="12.75">
      <c r="A91" s="18">
        <f>'[1]Asset check'!A96</f>
        <v>24746</v>
      </c>
      <c r="B91" s="12">
        <f>'[1]Asset check'!AK96</f>
        <v>272606.1</v>
      </c>
      <c r="C91" s="12">
        <f>'[1]Asset check'!AM96</f>
        <v>4672.621715</v>
      </c>
      <c r="D91" s="42">
        <f t="shared" si="5"/>
        <v>0.06856224735983532</v>
      </c>
      <c r="E91" s="67">
        <f>'[1]Liability check'!AJ96</f>
        <v>383659.701519</v>
      </c>
      <c r="F91" s="12">
        <f>'[1]Liability check'!AM96</f>
        <v>4607.701519</v>
      </c>
      <c r="G91" s="42">
        <f t="shared" si="6"/>
        <v>0.04803946310500701</v>
      </c>
      <c r="H91" s="81">
        <f t="shared" si="7"/>
        <v>111053.60151900002</v>
      </c>
      <c r="I91" s="12">
        <f t="shared" si="8"/>
        <v>-64.92019600000003</v>
      </c>
      <c r="J91" s="42">
        <f t="shared" si="9"/>
        <v>-0.002338337347443628</v>
      </c>
    </row>
    <row r="92" spans="1:10" ht="12.75">
      <c r="A92" s="18">
        <f>'[1]Asset check'!A97</f>
        <v>24838</v>
      </c>
      <c r="B92" s="12">
        <f>'[1]Asset check'!AK97</f>
        <v>277833.1</v>
      </c>
      <c r="C92" s="12">
        <f>'[1]Asset check'!AM97</f>
        <v>2932.60175298</v>
      </c>
      <c r="D92" s="42">
        <f t="shared" si="5"/>
        <v>0.0422210564973</v>
      </c>
      <c r="E92" s="67">
        <f>'[1]Liability check'!AJ97</f>
        <v>388409.68145100004</v>
      </c>
      <c r="F92" s="12">
        <f>'[1]Liability check'!AM97</f>
        <v>4683.681451</v>
      </c>
      <c r="G92" s="42">
        <f t="shared" si="6"/>
        <v>0.04823444599530016</v>
      </c>
      <c r="H92" s="81">
        <f t="shared" si="7"/>
        <v>110576.58145100006</v>
      </c>
      <c r="I92" s="12">
        <f t="shared" si="8"/>
        <v>1751.0796980200003</v>
      </c>
      <c r="J92" s="42">
        <f t="shared" si="9"/>
        <v>0.06334360042758089</v>
      </c>
    </row>
    <row r="93" spans="1:10" ht="12.75">
      <c r="A93" s="18">
        <f>'[1]Asset check'!A98</f>
        <v>24929</v>
      </c>
      <c r="B93" s="12">
        <f>'[1]Asset check'!AK98</f>
        <v>283862.1</v>
      </c>
      <c r="C93" s="12">
        <f>'[1]Asset check'!AM98</f>
        <v>3968.125414</v>
      </c>
      <c r="D93" s="42">
        <f t="shared" si="5"/>
        <v>0.05591624121712621</v>
      </c>
      <c r="E93" s="67">
        <f>'[1]Liability check'!AJ98</f>
        <v>402677.217404</v>
      </c>
      <c r="F93" s="12">
        <f>'[1]Liability check'!AM98</f>
        <v>5322.217404000001</v>
      </c>
      <c r="G93" s="42">
        <f t="shared" si="6"/>
        <v>0.05286832404685364</v>
      </c>
      <c r="H93" s="81">
        <f t="shared" si="7"/>
        <v>118815.11740400002</v>
      </c>
      <c r="I93" s="12">
        <f t="shared" si="8"/>
        <v>1354.0919900000008</v>
      </c>
      <c r="J93" s="42">
        <f t="shared" si="9"/>
        <v>0.04558652197079474</v>
      </c>
    </row>
    <row r="94" spans="1:10" ht="12.75">
      <c r="A94" s="18">
        <f>'[1]Asset check'!A99</f>
        <v>25020</v>
      </c>
      <c r="B94" s="12">
        <f>'[1]Asset check'!AK99</f>
        <v>291002.1</v>
      </c>
      <c r="C94" s="12">
        <f>'[1]Asset check'!AM99</f>
        <v>6308.977607999999</v>
      </c>
      <c r="D94" s="42">
        <f t="shared" si="5"/>
        <v>0.08672071587112258</v>
      </c>
      <c r="E94" s="67">
        <f>'[1]Liability check'!AJ99</f>
        <v>414717.15322700003</v>
      </c>
      <c r="F94" s="12">
        <f>'[1]Liability check'!AM99</f>
        <v>5272.153227</v>
      </c>
      <c r="G94" s="42">
        <f t="shared" si="6"/>
        <v>0.05085059237098137</v>
      </c>
      <c r="H94" s="81">
        <f t="shared" si="7"/>
        <v>123715.05322700005</v>
      </c>
      <c r="I94" s="12">
        <f t="shared" si="8"/>
        <v>-1036.8243809999994</v>
      </c>
      <c r="J94" s="42">
        <f t="shared" si="9"/>
        <v>-0.03352298217412782</v>
      </c>
    </row>
    <row r="95" spans="1:10" ht="12.75">
      <c r="A95" s="18">
        <f>'[1]Asset check'!A100</f>
        <v>25112</v>
      </c>
      <c r="B95" s="12">
        <f>'[1]Asset check'!AK100</f>
        <v>301089.1</v>
      </c>
      <c r="C95" s="12">
        <f>'[1]Asset check'!AM100</f>
        <v>5970.680152000001</v>
      </c>
      <c r="D95" s="42">
        <f t="shared" si="5"/>
        <v>0.07932110663587624</v>
      </c>
      <c r="E95" s="67">
        <f>'[1]Liability check'!AJ100</f>
        <v>433364.057284</v>
      </c>
      <c r="F95" s="12">
        <f>'[1]Liability check'!AM100</f>
        <v>5729.057284</v>
      </c>
      <c r="G95" s="42">
        <f t="shared" si="6"/>
        <v>0.0528798564413064</v>
      </c>
      <c r="H95" s="81">
        <f t="shared" si="7"/>
        <v>132274.957284</v>
      </c>
      <c r="I95" s="12">
        <f t="shared" si="8"/>
        <v>-241.62286800000038</v>
      </c>
      <c r="J95" s="42">
        <f t="shared" si="9"/>
        <v>-0.007306685194574684</v>
      </c>
    </row>
    <row r="96" spans="1:10" ht="12.75">
      <c r="A96" s="18">
        <f>'[1]Asset check'!A101</f>
        <v>25204</v>
      </c>
      <c r="B96" s="12">
        <f>'[1]Asset check'!AK101</f>
        <v>307639.1</v>
      </c>
      <c r="C96" s="12">
        <f>'[1]Asset check'!AM101</f>
        <v>3211.109488</v>
      </c>
      <c r="D96" s="42">
        <f t="shared" si="5"/>
        <v>0.04175164324690848</v>
      </c>
      <c r="E96" s="67">
        <f>'[1]Liability check'!AJ101</f>
        <v>441742.666114</v>
      </c>
      <c r="F96" s="12">
        <f>'[1]Liability check'!AM101</f>
        <v>6038.666114000001</v>
      </c>
      <c r="G96" s="42">
        <f t="shared" si="6"/>
        <v>0.05468039722874864</v>
      </c>
      <c r="H96" s="81">
        <f t="shared" si="7"/>
        <v>134103.56611400004</v>
      </c>
      <c r="I96" s="12">
        <f t="shared" si="8"/>
        <v>2827.5566260000005</v>
      </c>
      <c r="J96" s="42">
        <f t="shared" si="9"/>
        <v>0.08433949097509678</v>
      </c>
    </row>
    <row r="97" spans="1:10" ht="12.75">
      <c r="A97" s="18">
        <f>'[1]Asset check'!A102</f>
        <v>25294</v>
      </c>
      <c r="B97" s="12">
        <f>'[1]Asset check'!AK102</f>
        <v>314893.1</v>
      </c>
      <c r="C97" s="12">
        <f>'[1]Asset check'!AM102</f>
        <v>3993.6307060000004</v>
      </c>
      <c r="D97" s="42">
        <f t="shared" si="5"/>
        <v>0.05072998685585681</v>
      </c>
      <c r="E97" s="67">
        <f>'[1]Liability check'!AJ102</f>
        <v>459061.19215799996</v>
      </c>
      <c r="F97" s="12">
        <f>'[1]Liability check'!AM102</f>
        <v>6817.192158</v>
      </c>
      <c r="G97" s="42">
        <f t="shared" si="6"/>
        <v>0.0594011628467488</v>
      </c>
      <c r="H97" s="81">
        <f t="shared" si="7"/>
        <v>144168.09215799998</v>
      </c>
      <c r="I97" s="12">
        <f t="shared" si="8"/>
        <v>2823.5614519999995</v>
      </c>
      <c r="J97" s="42">
        <f t="shared" si="9"/>
        <v>0.07834081480125402</v>
      </c>
    </row>
    <row r="98" spans="1:10" ht="12.75">
      <c r="A98" s="18">
        <f>'[1]Asset check'!A103</f>
        <v>25385</v>
      </c>
      <c r="B98" s="12">
        <f>'[1]Asset check'!AK103</f>
        <v>322848.1</v>
      </c>
      <c r="C98" s="12">
        <f>'[1]Asset check'!AM103</f>
        <v>892.826548</v>
      </c>
      <c r="D98" s="42">
        <f t="shared" si="5"/>
        <v>0.011061877681795248</v>
      </c>
      <c r="E98" s="67">
        <f>'[1]Liability check'!AJ103</f>
        <v>472937.90163</v>
      </c>
      <c r="F98" s="12">
        <f>'[1]Liability check'!AM103</f>
        <v>7400.90163</v>
      </c>
      <c r="G98" s="42">
        <f t="shared" si="6"/>
        <v>0.06259512383754812</v>
      </c>
      <c r="H98" s="81">
        <f t="shared" si="7"/>
        <v>150089.80163</v>
      </c>
      <c r="I98" s="12">
        <f t="shared" si="8"/>
        <v>6508.075082</v>
      </c>
      <c r="J98" s="42">
        <f t="shared" si="9"/>
        <v>0.17344483132954355</v>
      </c>
    </row>
    <row r="99" spans="1:10" ht="12.75">
      <c r="A99" s="18">
        <f>'[1]Asset check'!A104</f>
        <v>25477</v>
      </c>
      <c r="B99" s="12">
        <f>'[1]Asset check'!AK104</f>
        <v>329383.1</v>
      </c>
      <c r="C99" s="12">
        <f>'[1]Asset check'!AM104</f>
        <v>5926.442000999999</v>
      </c>
      <c r="D99" s="42">
        <f t="shared" si="5"/>
        <v>0.07197020127626463</v>
      </c>
      <c r="E99" s="67">
        <f>'[1]Liability check'!AJ104</f>
        <v>491805.68103</v>
      </c>
      <c r="F99" s="12">
        <f>'[1]Liability check'!AM104</f>
        <v>7988.68103</v>
      </c>
      <c r="G99" s="42">
        <f t="shared" si="6"/>
        <v>0.06497428832679705</v>
      </c>
      <c r="H99" s="81">
        <f t="shared" si="7"/>
        <v>162422.58103</v>
      </c>
      <c r="I99" s="12">
        <f t="shared" si="8"/>
        <v>2062.2390290000003</v>
      </c>
      <c r="J99" s="42">
        <f t="shared" si="9"/>
        <v>0.05078700303670455</v>
      </c>
    </row>
    <row r="100" spans="1:10" ht="12.75">
      <c r="A100" s="18">
        <f>'[1]Asset check'!A105</f>
        <v>25569</v>
      </c>
      <c r="B100" s="12">
        <f>'[1]Asset check'!AK105</f>
        <v>333362.1</v>
      </c>
      <c r="C100" s="12">
        <f>'[1]Asset check'!AM105</f>
        <v>1754.9156399999993</v>
      </c>
      <c r="D100" s="42">
        <f t="shared" si="5"/>
        <v>0.021057170446190487</v>
      </c>
      <c r="E100" s="67">
        <f>'[1]Liability check'!AJ105</f>
        <v>500984.33925</v>
      </c>
      <c r="F100" s="12">
        <f>'[1]Liability check'!AM105</f>
        <v>8026.339250000001</v>
      </c>
      <c r="G100" s="42">
        <f t="shared" si="6"/>
        <v>0.06408455212005912</v>
      </c>
      <c r="H100" s="81">
        <f t="shared" si="7"/>
        <v>167622.23925000004</v>
      </c>
      <c r="I100" s="12">
        <f t="shared" si="8"/>
        <v>6271.423610000002</v>
      </c>
      <c r="J100" s="42">
        <f t="shared" si="9"/>
        <v>0.1496561229121034</v>
      </c>
    </row>
    <row r="101" spans="1:10" ht="12.75">
      <c r="A101" s="18">
        <f>'[1]Asset check'!A106</f>
        <v>25659</v>
      </c>
      <c r="B101" s="12">
        <f>'[1]Asset check'!AK106</f>
        <v>337514.1</v>
      </c>
      <c r="C101" s="12">
        <f>'[1]Asset check'!AM106</f>
        <v>1735.7539840000004</v>
      </c>
      <c r="D101" s="42">
        <f t="shared" si="5"/>
        <v>0.020571039657306174</v>
      </c>
      <c r="E101" s="67">
        <f>'[1]Liability check'!AJ106</f>
        <v>516501.34667999996</v>
      </c>
      <c r="F101" s="12">
        <f>'[1]Liability check'!AM106</f>
        <v>8285.346679999999</v>
      </c>
      <c r="G101" s="42">
        <f t="shared" si="6"/>
        <v>0.06416515064874138</v>
      </c>
      <c r="H101" s="81">
        <f t="shared" si="7"/>
        <v>178987.24667999998</v>
      </c>
      <c r="I101" s="12">
        <f t="shared" si="8"/>
        <v>6549.592695999998</v>
      </c>
      <c r="J101" s="42">
        <f t="shared" si="9"/>
        <v>0.1463700418323011</v>
      </c>
    </row>
    <row r="102" spans="1:10" ht="12.75">
      <c r="A102" s="18">
        <f>'[1]Asset check'!A107</f>
        <v>25750</v>
      </c>
      <c r="B102" s="12">
        <f>'[1]Asset check'!AK107</f>
        <v>341363.1</v>
      </c>
      <c r="C102" s="12">
        <f>'[1]Asset check'!AM107</f>
        <v>-3429.262358</v>
      </c>
      <c r="D102" s="42">
        <f t="shared" si="5"/>
        <v>-0.04018316400337354</v>
      </c>
      <c r="E102" s="67">
        <f>'[1]Liability check'!AJ107</f>
        <v>523235.82933999994</v>
      </c>
      <c r="F102" s="12">
        <f>'[1]Liability check'!AM107</f>
        <v>8130.82934</v>
      </c>
      <c r="G102" s="42">
        <f t="shared" si="6"/>
        <v>0.06215804716780255</v>
      </c>
      <c r="H102" s="81">
        <f t="shared" si="7"/>
        <v>181872.72933999996</v>
      </c>
      <c r="I102" s="12">
        <f t="shared" si="8"/>
        <v>11560.091698</v>
      </c>
      <c r="J102" s="42">
        <f t="shared" si="9"/>
        <v>0.2542457407430031</v>
      </c>
    </row>
    <row r="103" spans="1:10" ht="12.75">
      <c r="A103" s="18">
        <f>'[1]Asset check'!A108</f>
        <v>25842</v>
      </c>
      <c r="B103" s="12">
        <f>'[1]Asset check'!AK108</f>
        <v>345333.1</v>
      </c>
      <c r="C103" s="12">
        <f>'[1]Asset check'!AM108</f>
        <v>13344.683044</v>
      </c>
      <c r="D103" s="42">
        <f t="shared" si="5"/>
        <v>0.15457172271062344</v>
      </c>
      <c r="E103" s="67">
        <f>'[1]Liability check'!AJ108</f>
        <v>535365.4201400001</v>
      </c>
      <c r="F103" s="12">
        <f>'[1]Liability check'!AM108</f>
        <v>7813.42014</v>
      </c>
      <c r="G103" s="42">
        <f t="shared" si="6"/>
        <v>0.058378220528003184</v>
      </c>
      <c r="H103" s="81">
        <f t="shared" si="7"/>
        <v>190032.32014000008</v>
      </c>
      <c r="I103" s="12">
        <f t="shared" si="8"/>
        <v>-5531.262903999999</v>
      </c>
      <c r="J103" s="42">
        <f t="shared" si="9"/>
        <v>-0.11642783501090809</v>
      </c>
    </row>
    <row r="104" spans="1:10" ht="12.75">
      <c r="A104" s="18">
        <f>'[1]Asset check'!A109</f>
        <v>25934</v>
      </c>
      <c r="B104" s="12">
        <f>'[1]Asset check'!AK109</f>
        <v>349957.1</v>
      </c>
      <c r="C104" s="12">
        <f>'[1]Asset check'!AM109</f>
        <v>12287.962046</v>
      </c>
      <c r="D104" s="42">
        <f t="shared" si="5"/>
        <v>0.140451067242242</v>
      </c>
      <c r="E104" s="67">
        <f>'[1]Liability check'!AJ109</f>
        <v>539725.669209</v>
      </c>
      <c r="F104" s="12">
        <f>'[1]Liability check'!AM109</f>
        <v>6754.669209</v>
      </c>
      <c r="G104" s="42">
        <f t="shared" si="6"/>
        <v>0.05006001822295663</v>
      </c>
      <c r="H104" s="81">
        <f t="shared" si="7"/>
        <v>189768.56920899998</v>
      </c>
      <c r="I104" s="12">
        <f t="shared" si="8"/>
        <v>-5533.292837000001</v>
      </c>
      <c r="J104" s="42">
        <f t="shared" si="9"/>
        <v>-0.11663244045236926</v>
      </c>
    </row>
    <row r="105" spans="1:10" ht="12.75">
      <c r="A105" s="18">
        <f>'[1]Asset check'!A110</f>
        <v>26024</v>
      </c>
      <c r="B105" s="12">
        <f>'[1]Asset check'!AK110</f>
        <v>357551.1</v>
      </c>
      <c r="C105" s="12">
        <f>'[1]Asset check'!AM110</f>
        <v>12513.995735</v>
      </c>
      <c r="D105" s="42">
        <f t="shared" si="5"/>
        <v>0.13999672477584324</v>
      </c>
      <c r="E105" s="67">
        <f>'[1]Liability check'!AJ110</f>
        <v>551442.2681539999</v>
      </c>
      <c r="F105" s="12">
        <f>'[1]Liability check'!AM110</f>
        <v>7260.268153999999</v>
      </c>
      <c r="G105" s="42">
        <f t="shared" si="6"/>
        <v>0.05266384949637152</v>
      </c>
      <c r="H105" s="81">
        <f t="shared" si="7"/>
        <v>193891.16815399996</v>
      </c>
      <c r="I105" s="12">
        <f t="shared" si="8"/>
        <v>-5253.727581000001</v>
      </c>
      <c r="J105" s="42">
        <f t="shared" si="9"/>
        <v>-0.10838508284868709</v>
      </c>
    </row>
    <row r="106" spans="1:10" ht="12.75">
      <c r="A106" s="18">
        <f>'[1]Asset check'!A111</f>
        <v>26115</v>
      </c>
      <c r="B106" s="12">
        <f>'[1]Asset check'!AK111</f>
        <v>367011.1</v>
      </c>
      <c r="C106" s="12">
        <f>'[1]Asset check'!AM111</f>
        <v>962.2555239999997</v>
      </c>
      <c r="D106" s="42">
        <f t="shared" si="5"/>
        <v>0.010487481430398151</v>
      </c>
      <c r="E106" s="67">
        <f>'[1]Liability check'!AJ111</f>
        <v>561641.06115</v>
      </c>
      <c r="F106" s="12">
        <f>'[1]Liability check'!AM111</f>
        <v>7697.0611499999995</v>
      </c>
      <c r="G106" s="42">
        <f t="shared" si="6"/>
        <v>0.054818364841343475</v>
      </c>
      <c r="H106" s="81">
        <f t="shared" si="7"/>
        <v>194629.96115</v>
      </c>
      <c r="I106" s="12">
        <f t="shared" si="8"/>
        <v>6734.805625999999</v>
      </c>
      <c r="J106" s="42">
        <f t="shared" si="9"/>
        <v>0.13841251544636604</v>
      </c>
    </row>
    <row r="107" spans="1:10" ht="12.75">
      <c r="A107" s="18">
        <f>'[1]Asset check'!A112</f>
        <v>26207</v>
      </c>
      <c r="B107" s="12">
        <f>'[1]Asset check'!AK112</f>
        <v>375205.1</v>
      </c>
      <c r="C107" s="12">
        <f>'[1]Asset check'!AM112</f>
        <v>2163.6546909999997</v>
      </c>
      <c r="D107" s="42">
        <f t="shared" si="5"/>
        <v>0.023066367605344383</v>
      </c>
      <c r="E107" s="67">
        <f>'[1]Liability check'!AJ112</f>
        <v>578027.0805629999</v>
      </c>
      <c r="F107" s="12">
        <f>'[1]Liability check'!AM112</f>
        <v>7625.080563</v>
      </c>
      <c r="G107" s="42">
        <f t="shared" si="6"/>
        <v>0.05276625140519819</v>
      </c>
      <c r="H107" s="81">
        <f t="shared" si="7"/>
        <v>202821.98056299996</v>
      </c>
      <c r="I107" s="12">
        <f t="shared" si="8"/>
        <v>5461.425872000001</v>
      </c>
      <c r="J107" s="42">
        <f t="shared" si="9"/>
        <v>0.10770875734158585</v>
      </c>
    </row>
    <row r="108" spans="1:10" ht="12.75">
      <c r="A108" s="18">
        <f>'[1]Asset check'!A113</f>
        <v>26299</v>
      </c>
      <c r="B108" s="12">
        <f>'[1]Asset check'!AK113</f>
        <v>383795.1</v>
      </c>
      <c r="C108" s="12">
        <f>'[1]Asset check'!AM113</f>
        <v>9574.422125000001</v>
      </c>
      <c r="D108" s="42">
        <f t="shared" si="5"/>
        <v>0.09978680941992227</v>
      </c>
      <c r="E108" s="67">
        <f>'[1]Liability check'!AJ113</f>
        <v>585111.682257</v>
      </c>
      <c r="F108" s="12">
        <f>'[1]Liability check'!AM113</f>
        <v>6908.6822569999995</v>
      </c>
      <c r="G108" s="42">
        <f t="shared" si="6"/>
        <v>0.047229836398757684</v>
      </c>
      <c r="H108" s="81">
        <f t="shared" si="7"/>
        <v>201316.58225700003</v>
      </c>
      <c r="I108" s="12">
        <f t="shared" si="8"/>
        <v>-2665.7398680000015</v>
      </c>
      <c r="J108" s="42">
        <f t="shared" si="9"/>
        <v>-0.05296612605109553</v>
      </c>
    </row>
    <row r="109" spans="1:10" ht="12.75">
      <c r="A109" s="18">
        <f>'[1]Asset check'!A114</f>
        <v>26390</v>
      </c>
      <c r="B109" s="12">
        <f>'[1]Asset check'!AK114</f>
        <v>390566.1</v>
      </c>
      <c r="C109" s="12">
        <f>'[1]Asset check'!AM114</f>
        <v>9120.768030000001</v>
      </c>
      <c r="D109" s="42">
        <f t="shared" si="5"/>
        <v>0.09341074947364865</v>
      </c>
      <c r="E109" s="67">
        <f>'[1]Liability check'!AJ114</f>
        <v>600081.645503</v>
      </c>
      <c r="F109" s="12">
        <f>'[1]Liability check'!AM114</f>
        <v>7905.645503</v>
      </c>
      <c r="G109" s="42">
        <f t="shared" si="6"/>
        <v>0.05269713254684426</v>
      </c>
      <c r="H109" s="81">
        <f t="shared" si="7"/>
        <v>209515.54550300003</v>
      </c>
      <c r="I109" s="12">
        <f t="shared" si="8"/>
        <v>-1215.1225270000014</v>
      </c>
      <c r="J109" s="42">
        <f t="shared" si="9"/>
        <v>-0.023198708698827356</v>
      </c>
    </row>
    <row r="110" spans="1:10" ht="12.75">
      <c r="A110" s="18">
        <f>'[1]Asset check'!A115</f>
        <v>26481</v>
      </c>
      <c r="B110" s="12">
        <f>'[1]Asset check'!AK115</f>
        <v>401176.1</v>
      </c>
      <c r="C110" s="12">
        <f>'[1]Asset check'!AM115</f>
        <v>3366.3822100999996</v>
      </c>
      <c r="D110" s="42">
        <f t="shared" si="5"/>
        <v>0.03356513222098724</v>
      </c>
      <c r="E110" s="67">
        <f>'[1]Liability check'!AJ115</f>
        <v>614993.695844</v>
      </c>
      <c r="F110" s="12">
        <f>'[1]Liability check'!AM115</f>
        <v>8025.695844</v>
      </c>
      <c r="G110" s="42">
        <f t="shared" si="6"/>
        <v>0.052200182852188505</v>
      </c>
      <c r="H110" s="81">
        <f t="shared" si="7"/>
        <v>213817.595844</v>
      </c>
      <c r="I110" s="12">
        <f t="shared" si="8"/>
        <v>4659.3136339</v>
      </c>
      <c r="J110" s="42">
        <f t="shared" si="9"/>
        <v>0.08716426944206045</v>
      </c>
    </row>
    <row r="111" spans="1:10" ht="12.75">
      <c r="A111" s="18">
        <f>'[1]Asset check'!A116</f>
        <v>26573</v>
      </c>
      <c r="B111" s="12">
        <f>'[1]Asset check'!AK116</f>
        <v>415970.1</v>
      </c>
      <c r="C111" s="12">
        <f>'[1]Asset check'!AM116</f>
        <v>8224.864263</v>
      </c>
      <c r="D111" s="42">
        <f t="shared" si="5"/>
        <v>0.07909091795780514</v>
      </c>
      <c r="E111" s="67">
        <f>'[1]Liability check'!AJ116</f>
        <v>643055.434649</v>
      </c>
      <c r="F111" s="12">
        <f>'[1]Liability check'!AM116</f>
        <v>8877.434649</v>
      </c>
      <c r="G111" s="42">
        <f t="shared" si="6"/>
        <v>0.055220338220735736</v>
      </c>
      <c r="H111" s="81">
        <f t="shared" si="7"/>
        <v>227085.33464899997</v>
      </c>
      <c r="I111" s="12">
        <f t="shared" si="8"/>
        <v>652.5703860000012</v>
      </c>
      <c r="J111" s="42">
        <f t="shared" si="9"/>
        <v>0.011494716503972617</v>
      </c>
    </row>
    <row r="112" spans="1:10" ht="12.75">
      <c r="A112" s="18">
        <f>'[1]Asset check'!A117</f>
        <v>26665</v>
      </c>
      <c r="B112" s="12">
        <f>'[1]Asset check'!AK117</f>
        <v>430804.1</v>
      </c>
      <c r="C112" s="12">
        <f>'[1]Asset check'!AM117</f>
        <v>15850.050940000001</v>
      </c>
      <c r="D112" s="42">
        <f t="shared" si="5"/>
        <v>0.14716713178913574</v>
      </c>
      <c r="E112" s="67">
        <f>'[1]Liability check'!AJ117</f>
        <v>661517.092484</v>
      </c>
      <c r="F112" s="12">
        <f>'[1]Liability check'!AM117</f>
        <v>9315.092483999999</v>
      </c>
      <c r="G112" s="42">
        <f t="shared" si="6"/>
        <v>0.056325634453506135</v>
      </c>
      <c r="H112" s="81">
        <f t="shared" si="7"/>
        <v>230712.99248400005</v>
      </c>
      <c r="I112" s="12">
        <f t="shared" si="8"/>
        <v>-6534.958456000002</v>
      </c>
      <c r="J112" s="42">
        <f t="shared" si="9"/>
        <v>-0.11330022441546203</v>
      </c>
    </row>
    <row r="113" spans="1:10" ht="12.75">
      <c r="A113" s="18">
        <f>'[1]Asset check'!A118</f>
        <v>26755</v>
      </c>
      <c r="B113" s="12">
        <f>'[1]Asset check'!AK118</f>
        <v>447563.1</v>
      </c>
      <c r="C113" s="12">
        <f>'[1]Asset check'!AM118</f>
        <v>1166.6888709999994</v>
      </c>
      <c r="D113" s="42">
        <f t="shared" si="5"/>
        <v>0.01042703360487046</v>
      </c>
      <c r="E113" s="67">
        <f>'[1]Liability check'!AJ118</f>
        <v>696746.3622600001</v>
      </c>
      <c r="F113" s="12">
        <f>'[1]Liability check'!AM118</f>
        <v>11471.36226</v>
      </c>
      <c r="G113" s="42">
        <f t="shared" si="6"/>
        <v>0.06585674719730684</v>
      </c>
      <c r="H113" s="81">
        <f t="shared" si="7"/>
        <v>249183.2622600001</v>
      </c>
      <c r="I113" s="12">
        <f t="shared" si="8"/>
        <v>10304.673389</v>
      </c>
      <c r="J113" s="42">
        <f t="shared" si="9"/>
        <v>0.16541517749692206</v>
      </c>
    </row>
    <row r="114" spans="1:10" ht="12.75">
      <c r="A114" s="18">
        <f>'[1]Asset check'!A119</f>
        <v>26846</v>
      </c>
      <c r="B114" s="12">
        <f>'[1]Asset check'!AK119</f>
        <v>462967.1</v>
      </c>
      <c r="C114" s="12">
        <f>'[1]Asset check'!AM119</f>
        <v>4108.835556</v>
      </c>
      <c r="D114" s="42">
        <f t="shared" si="5"/>
        <v>0.03550002197564363</v>
      </c>
      <c r="E114" s="67">
        <f>'[1]Liability check'!AJ119</f>
        <v>728558.21239</v>
      </c>
      <c r="F114" s="12">
        <f>'[1]Liability check'!AM119</f>
        <v>13797.21239</v>
      </c>
      <c r="G114" s="42">
        <f t="shared" si="6"/>
        <v>0.07575077546508693</v>
      </c>
      <c r="H114" s="81">
        <f t="shared" si="7"/>
        <v>265591.11239</v>
      </c>
      <c r="I114" s="12">
        <f t="shared" si="8"/>
        <v>9688.376834</v>
      </c>
      <c r="J114" s="42">
        <f t="shared" si="9"/>
        <v>0.1459141723051842</v>
      </c>
    </row>
    <row r="115" spans="1:10" ht="12.75">
      <c r="A115" s="18">
        <f>'[1]Asset check'!A120</f>
        <v>26938</v>
      </c>
      <c r="B115" s="12">
        <f>'[1]Asset check'!AK120</f>
        <v>478483.1</v>
      </c>
      <c r="C115" s="12">
        <f>'[1]Asset check'!AM120</f>
        <v>13277.596878</v>
      </c>
      <c r="D115" s="42">
        <f t="shared" si="5"/>
        <v>0.11099741560778219</v>
      </c>
      <c r="E115" s="67">
        <f>'[1]Liability check'!AJ120</f>
        <v>769293.05681</v>
      </c>
      <c r="F115" s="12">
        <f>'[1]Liability check'!AM120</f>
        <v>14728.05681</v>
      </c>
      <c r="G115" s="42">
        <f t="shared" si="6"/>
        <v>0.07657969445907808</v>
      </c>
      <c r="H115" s="81">
        <f t="shared" si="7"/>
        <v>290809.95681</v>
      </c>
      <c r="I115" s="12">
        <f t="shared" si="8"/>
        <v>1450.4599319999998</v>
      </c>
      <c r="J115" s="42">
        <f t="shared" si="9"/>
        <v>0.019950622707841523</v>
      </c>
    </row>
    <row r="116" spans="1:10" ht="12.75">
      <c r="A116" s="18">
        <f>'[1]Asset check'!A121</f>
        <v>27030</v>
      </c>
      <c r="B116" s="12">
        <f>'[1]Asset check'!AK121</f>
        <v>489796.1</v>
      </c>
      <c r="C116" s="12">
        <f>'[1]Asset check'!AM121</f>
        <v>-4376.072389000001</v>
      </c>
      <c r="D116" s="42">
        <f t="shared" si="5"/>
        <v>-0.03573791125735792</v>
      </c>
      <c r="E116" s="67">
        <f>'[1]Liability check'!AJ121</f>
        <v>784709.54055</v>
      </c>
      <c r="F116" s="12">
        <f>'[1]Liability check'!AM121</f>
        <v>13896.54055</v>
      </c>
      <c r="G116" s="42">
        <f t="shared" si="6"/>
        <v>0.07083660810475155</v>
      </c>
      <c r="H116" s="81">
        <f t="shared" si="7"/>
        <v>294913.44055000006</v>
      </c>
      <c r="I116" s="12">
        <f t="shared" si="8"/>
        <v>18272.612939</v>
      </c>
      <c r="J116" s="42">
        <f t="shared" si="9"/>
        <v>0.24783696402473096</v>
      </c>
    </row>
    <row r="117" spans="1:10" ht="12.75">
      <c r="A117" s="18">
        <f>'[1]Asset check'!A122</f>
        <v>27120</v>
      </c>
      <c r="B117" s="12">
        <f>'[1]Asset check'!AK122</f>
        <v>505897.1</v>
      </c>
      <c r="C117" s="12">
        <f>'[1]Asset check'!AM122</f>
        <v>7465.799451</v>
      </c>
      <c r="D117" s="42">
        <f t="shared" si="5"/>
        <v>0.05903018183737365</v>
      </c>
      <c r="E117" s="67">
        <f>'[1]Liability check'!AJ122</f>
        <v>819862.9603800001</v>
      </c>
      <c r="F117" s="12">
        <f>'[1]Liability check'!AM122</f>
        <v>17394.96038</v>
      </c>
      <c r="G117" s="42">
        <f t="shared" si="6"/>
        <v>0.08486764847597249</v>
      </c>
      <c r="H117" s="81">
        <f t="shared" si="7"/>
        <v>313965.8603800001</v>
      </c>
      <c r="I117" s="12">
        <f t="shared" si="8"/>
        <v>9929.160929000001</v>
      </c>
      <c r="J117" s="42">
        <f t="shared" si="9"/>
        <v>0.12649988017146208</v>
      </c>
    </row>
    <row r="118" spans="1:10" ht="12.75">
      <c r="A118" s="18">
        <f>'[1]Asset check'!A123</f>
        <v>27211</v>
      </c>
      <c r="B118" s="12">
        <f>'[1]Asset check'!AK123</f>
        <v>522403.1</v>
      </c>
      <c r="C118" s="12">
        <f>'[1]Asset check'!AM123</f>
        <v>-7366.845581</v>
      </c>
      <c r="D118" s="42">
        <f t="shared" si="5"/>
        <v>-0.056407364971609086</v>
      </c>
      <c r="E118" s="67">
        <f>'[1]Liability check'!AJ123</f>
        <v>844333.95947</v>
      </c>
      <c r="F118" s="12">
        <f>'[1]Liability check'!AM123</f>
        <v>18732.95947</v>
      </c>
      <c r="G118" s="42">
        <f t="shared" si="6"/>
        <v>0.08874668256507857</v>
      </c>
      <c r="H118" s="81">
        <f t="shared" si="7"/>
        <v>321930.85947</v>
      </c>
      <c r="I118" s="12">
        <f t="shared" si="8"/>
        <v>26099.805051000003</v>
      </c>
      <c r="J118" s="42">
        <f t="shared" si="9"/>
        <v>0.32429081317607805</v>
      </c>
    </row>
    <row r="119" spans="1:10" ht="12.75">
      <c r="A119" s="18">
        <f>'[1]Asset check'!A124</f>
        <v>27303</v>
      </c>
      <c r="B119" s="12">
        <f>'[1]Asset check'!AK124</f>
        <v>523559.1</v>
      </c>
      <c r="C119" s="12">
        <f>'[1]Asset check'!AM124</f>
        <v>-8950.297063</v>
      </c>
      <c r="D119" s="42">
        <f t="shared" si="5"/>
        <v>-0.06838041445941824</v>
      </c>
      <c r="E119" s="67">
        <f>'[1]Liability check'!AJ124</f>
        <v>865766.12439</v>
      </c>
      <c r="F119" s="12">
        <f>'[1]Liability check'!AM124</f>
        <v>17434.12439</v>
      </c>
      <c r="G119" s="42">
        <f t="shared" si="6"/>
        <v>0.08054888681297714</v>
      </c>
      <c r="H119" s="81">
        <f t="shared" si="7"/>
        <v>342207.02439000004</v>
      </c>
      <c r="I119" s="12">
        <f t="shared" si="8"/>
        <v>26384.421453000003</v>
      </c>
      <c r="J119" s="42">
        <f t="shared" si="9"/>
        <v>0.3084030376060394</v>
      </c>
    </row>
    <row r="120" spans="1:10" ht="12.75">
      <c r="A120" s="18">
        <f>'[1]Asset check'!A125</f>
        <v>27395</v>
      </c>
      <c r="B120" s="12">
        <f>'[1]Asset check'!AK125</f>
        <v>541438.1</v>
      </c>
      <c r="C120" s="12">
        <f>'[1]Asset check'!AM125</f>
        <v>14238.675372000002</v>
      </c>
      <c r="D120" s="42">
        <f t="shared" si="5"/>
        <v>0.10519152879710536</v>
      </c>
      <c r="E120" s="67">
        <f>'[1]Liability check'!AJ125</f>
        <v>870350.94781</v>
      </c>
      <c r="F120" s="12">
        <f>'[1]Liability check'!AM125</f>
        <v>14046.947810000001</v>
      </c>
      <c r="G120" s="42">
        <f t="shared" si="6"/>
        <v>0.06455762630164441</v>
      </c>
      <c r="H120" s="81">
        <f t="shared" si="7"/>
        <v>328912.84781000006</v>
      </c>
      <c r="I120" s="12">
        <f t="shared" si="8"/>
        <v>-191.72756200000003</v>
      </c>
      <c r="J120" s="42">
        <f t="shared" si="9"/>
        <v>-0.0023316518436610717</v>
      </c>
    </row>
    <row r="121" spans="1:10" ht="12.75">
      <c r="A121" s="18">
        <f>'[1]Asset check'!A126</f>
        <v>27485</v>
      </c>
      <c r="B121" s="12">
        <f>'[1]Asset check'!AK126</f>
        <v>564960.1</v>
      </c>
      <c r="C121" s="12">
        <f>'[1]Asset check'!AM126</f>
        <v>33219.8464</v>
      </c>
      <c r="D121" s="42">
        <f t="shared" si="5"/>
        <v>0.23520136306971062</v>
      </c>
      <c r="E121" s="67">
        <f>'[1]Liability check'!AJ126</f>
        <v>888265.8850100001</v>
      </c>
      <c r="F121" s="12">
        <f>'[1]Liability check'!AM126</f>
        <v>13862.88501</v>
      </c>
      <c r="G121" s="42">
        <f t="shared" si="6"/>
        <v>0.06242673615611808</v>
      </c>
      <c r="H121" s="81">
        <f t="shared" si="7"/>
        <v>323305.7850100001</v>
      </c>
      <c r="I121" s="12">
        <f t="shared" si="8"/>
        <v>-19356.961390000004</v>
      </c>
      <c r="J121" s="42">
        <f t="shared" si="9"/>
        <v>-0.23948796820200763</v>
      </c>
    </row>
    <row r="122" spans="1:10" ht="12.75">
      <c r="A122" s="18">
        <f>'[1]Asset check'!A127</f>
        <v>27576</v>
      </c>
      <c r="B122" s="12">
        <f>'[1]Asset check'!AK127</f>
        <v>598845.1</v>
      </c>
      <c r="C122" s="12">
        <f>'[1]Asset check'!AM127</f>
        <v>21867.09269</v>
      </c>
      <c r="D122" s="42">
        <f t="shared" si="5"/>
        <v>0.14606176248248506</v>
      </c>
      <c r="E122" s="67">
        <f>'[1]Liability check'!AJ127</f>
        <v>910995.64191</v>
      </c>
      <c r="F122" s="12">
        <f>'[1]Liability check'!AM127</f>
        <v>14062.64191</v>
      </c>
      <c r="G122" s="42">
        <f t="shared" si="6"/>
        <v>0.06174625327741926</v>
      </c>
      <c r="H122" s="81">
        <f t="shared" si="7"/>
        <v>312150.54191</v>
      </c>
      <c r="I122" s="12">
        <f t="shared" si="8"/>
        <v>-7804.450780000001</v>
      </c>
      <c r="J122" s="42">
        <f t="shared" si="9"/>
        <v>-0.1000088064207199</v>
      </c>
    </row>
    <row r="123" spans="1:10" ht="12.75">
      <c r="A123" s="18">
        <f>'[1]Asset check'!A128</f>
        <v>27668</v>
      </c>
      <c r="B123" s="12">
        <f>'[1]Asset check'!AK128</f>
        <v>590429.1</v>
      </c>
      <c r="C123" s="12">
        <f>'[1]Asset check'!AM128</f>
        <v>638.8943800000006</v>
      </c>
      <c r="D123" s="42">
        <f t="shared" si="5"/>
        <v>0.004328339372161708</v>
      </c>
      <c r="E123" s="67">
        <f>'[1]Liability check'!AJ128</f>
        <v>923073.10518</v>
      </c>
      <c r="F123" s="12">
        <f>'[1]Liability check'!AM128</f>
        <v>14572.105179999999</v>
      </c>
      <c r="G123" s="42">
        <f t="shared" si="6"/>
        <v>0.06314605028887035</v>
      </c>
      <c r="H123" s="81">
        <f t="shared" si="7"/>
        <v>332644.00518</v>
      </c>
      <c r="I123" s="12">
        <f t="shared" si="8"/>
        <v>13933.210799999997</v>
      </c>
      <c r="J123" s="42">
        <f t="shared" si="9"/>
        <v>0.16754501007719014</v>
      </c>
    </row>
    <row r="124" spans="1:10" ht="12.75">
      <c r="A124" s="18">
        <f>'[1]Asset check'!A129</f>
        <v>27760</v>
      </c>
      <c r="B124" s="12">
        <f>'[1]Asset check'!AK129</f>
        <v>644321.1</v>
      </c>
      <c r="C124" s="12">
        <f>'[1]Asset check'!AM129</f>
        <v>23610.410451</v>
      </c>
      <c r="D124" s="42">
        <f t="shared" si="5"/>
        <v>0.1465754292448284</v>
      </c>
      <c r="E124" s="67">
        <f>'[1]Liability check'!AJ129</f>
        <v>943516.10195</v>
      </c>
      <c r="F124" s="12">
        <f>'[1]Liability check'!AM129</f>
        <v>13570.10195</v>
      </c>
      <c r="G124" s="42">
        <f t="shared" si="6"/>
        <v>0.05752992205201019</v>
      </c>
      <c r="H124" s="81">
        <f t="shared" si="7"/>
        <v>299195.00195000006</v>
      </c>
      <c r="I124" s="12">
        <f t="shared" si="8"/>
        <v>-10040.308501</v>
      </c>
      <c r="J124" s="42">
        <f t="shared" si="9"/>
        <v>-0.13423096556509836</v>
      </c>
    </row>
    <row r="125" spans="1:10" ht="12.75">
      <c r="A125" s="18">
        <f>'[1]Asset check'!A130</f>
        <v>27851</v>
      </c>
      <c r="B125" s="12">
        <f>'[1]Asset check'!AK130</f>
        <v>667538.1</v>
      </c>
      <c r="C125" s="12">
        <f>'[1]Asset check'!AM130</f>
        <v>16942.334175000004</v>
      </c>
      <c r="D125" s="42">
        <f t="shared" si="5"/>
        <v>0.10152130148076943</v>
      </c>
      <c r="E125" s="67">
        <f>'[1]Liability check'!AJ130</f>
        <v>971434.66643</v>
      </c>
      <c r="F125" s="12">
        <f>'[1]Liability check'!AM130</f>
        <v>15172.666430000001</v>
      </c>
      <c r="G125" s="42">
        <f t="shared" si="6"/>
        <v>0.0624752933133803</v>
      </c>
      <c r="H125" s="81">
        <f t="shared" si="7"/>
        <v>303896.56643</v>
      </c>
      <c r="I125" s="12">
        <f t="shared" si="8"/>
        <v>-1769.6677450000025</v>
      </c>
      <c r="J125" s="42">
        <f t="shared" si="9"/>
        <v>-0.023293027174199815</v>
      </c>
    </row>
    <row r="126" spans="1:10" ht="12.75">
      <c r="A126" s="18">
        <f>'[1]Asset check'!A131</f>
        <v>27942</v>
      </c>
      <c r="B126" s="12">
        <f>'[1]Asset check'!AK131</f>
        <v>693588.1</v>
      </c>
      <c r="C126" s="12">
        <f>'[1]Asset check'!AM131</f>
        <v>11649.65244</v>
      </c>
      <c r="D126" s="42">
        <f t="shared" si="5"/>
        <v>0.06718484610678874</v>
      </c>
      <c r="E126" s="67">
        <f>'[1]Liability check'!AJ131</f>
        <v>1000987.81296</v>
      </c>
      <c r="F126" s="12">
        <f>'[1]Liability check'!AM131</f>
        <v>14322.812960000001</v>
      </c>
      <c r="G126" s="42">
        <f t="shared" si="6"/>
        <v>0.057234714647109684</v>
      </c>
      <c r="H126" s="81">
        <f t="shared" si="7"/>
        <v>307399.71296000003</v>
      </c>
      <c r="I126" s="12">
        <f t="shared" si="8"/>
        <v>2673.1605200000013</v>
      </c>
      <c r="J126" s="42">
        <f t="shared" si="9"/>
        <v>0.034784164165408214</v>
      </c>
    </row>
    <row r="127" spans="1:10" ht="12.75">
      <c r="A127" s="18">
        <f>'[1]Asset check'!A132</f>
        <v>28034</v>
      </c>
      <c r="B127" s="12">
        <f>'[1]Asset check'!AK132</f>
        <v>677286.1</v>
      </c>
      <c r="C127" s="12">
        <f>'[1]Asset check'!AM132</f>
        <v>4005.1978409999997</v>
      </c>
      <c r="D127" s="42">
        <f t="shared" si="5"/>
        <v>0.0236543926768909</v>
      </c>
      <c r="E127" s="67">
        <f>'[1]Liability check'!AJ132</f>
        <v>1017042.6282800001</v>
      </c>
      <c r="F127" s="12">
        <f>'[1]Liability check'!AM132</f>
        <v>14735.62828</v>
      </c>
      <c r="G127" s="42">
        <f t="shared" si="6"/>
        <v>0.057954810822120874</v>
      </c>
      <c r="H127" s="81">
        <f t="shared" si="7"/>
        <v>339756.5282800001</v>
      </c>
      <c r="I127" s="12">
        <f t="shared" si="8"/>
        <v>10730.430439000002</v>
      </c>
      <c r="J127" s="42">
        <f t="shared" si="9"/>
        <v>0.1263308227609018</v>
      </c>
    </row>
    <row r="128" spans="1:10" ht="12.75">
      <c r="A128" s="18">
        <f>'[1]Asset check'!A133</f>
        <v>28126</v>
      </c>
      <c r="B128" s="12">
        <f>'[1]Asset check'!AK133</f>
        <v>712957.1</v>
      </c>
      <c r="C128" s="12">
        <f>'[1]Asset check'!AM133</f>
        <v>11356.973527</v>
      </c>
      <c r="D128" s="42">
        <f t="shared" si="5"/>
        <v>0.06371757025492839</v>
      </c>
      <c r="E128" s="67">
        <f>'[1]Liability check'!AJ133</f>
        <v>1054242.68251</v>
      </c>
      <c r="F128" s="12">
        <f>'[1]Liability check'!AM133</f>
        <v>14775.682509999999</v>
      </c>
      <c r="G128" s="42">
        <f t="shared" si="6"/>
        <v>0.0560617882585487</v>
      </c>
      <c r="H128" s="81">
        <f t="shared" si="7"/>
        <v>341285.58251</v>
      </c>
      <c r="I128" s="12">
        <f t="shared" si="8"/>
        <v>3418.7089829999986</v>
      </c>
      <c r="J128" s="42">
        <f t="shared" si="9"/>
        <v>0.04006860129111756</v>
      </c>
    </row>
    <row r="129" spans="1:10" ht="12.75">
      <c r="A129" s="18">
        <f>'[1]Asset check'!A134</f>
        <v>28216</v>
      </c>
      <c r="B129" s="12">
        <f>'[1]Asset check'!AK134</f>
        <v>730673.1</v>
      </c>
      <c r="C129" s="12">
        <f>'[1]Asset check'!AM134</f>
        <v>1662.290924</v>
      </c>
      <c r="D129" s="42">
        <f t="shared" si="5"/>
        <v>0.009100052671981492</v>
      </c>
      <c r="E129" s="67">
        <f>'[1]Liability check'!AJ134</f>
        <v>1091763.11074</v>
      </c>
      <c r="F129" s="12">
        <f>'[1]Liability check'!AM134</f>
        <v>16452.11074</v>
      </c>
      <c r="G129" s="42">
        <f t="shared" si="6"/>
        <v>0.060277217935486814</v>
      </c>
      <c r="H129" s="81">
        <f t="shared" si="7"/>
        <v>361090.01073999994</v>
      </c>
      <c r="I129" s="12">
        <f t="shared" si="8"/>
        <v>14789.819816</v>
      </c>
      <c r="J129" s="42">
        <f t="shared" si="9"/>
        <v>0.1638352696125875</v>
      </c>
    </row>
    <row r="130" spans="1:10" ht="12.75">
      <c r="A130" s="18">
        <f>'[1]Asset check'!A135</f>
        <v>28307</v>
      </c>
      <c r="B130" s="12">
        <f>'[1]Asset check'!AK135</f>
        <v>764170.1</v>
      </c>
      <c r="C130" s="12">
        <f>'[1]Asset check'!AM135</f>
        <v>12560.559709</v>
      </c>
      <c r="D130" s="42">
        <f t="shared" si="5"/>
        <v>0.06574745444240752</v>
      </c>
      <c r="E130" s="67">
        <f>'[1]Liability check'!AJ135</f>
        <v>1132676.8671900001</v>
      </c>
      <c r="F130" s="12">
        <f>'[1]Liability check'!AM135</f>
        <v>16411.86719</v>
      </c>
      <c r="G130" s="42">
        <f t="shared" si="6"/>
        <v>0.05795780832256373</v>
      </c>
      <c r="H130" s="81">
        <f t="shared" si="7"/>
        <v>368506.76719000016</v>
      </c>
      <c r="I130" s="12">
        <f t="shared" si="8"/>
        <v>3851.3074810000016</v>
      </c>
      <c r="J130" s="42">
        <f t="shared" si="9"/>
        <v>0.04180446953924499</v>
      </c>
    </row>
    <row r="131" spans="1:10" ht="12.75">
      <c r="A131" s="18">
        <f>'[1]Asset check'!A136</f>
        <v>28399</v>
      </c>
      <c r="B131" s="12">
        <f>'[1]Asset check'!AK136</f>
        <v>779907.1</v>
      </c>
      <c r="C131" s="12">
        <f>'[1]Asset check'!AM136</f>
        <v>-1178.3432819999998</v>
      </c>
      <c r="D131" s="42">
        <f t="shared" si="5"/>
        <v>-0.006043505858582387</v>
      </c>
      <c r="E131" s="67">
        <f>'[1]Liability check'!AJ136</f>
        <v>1182862.40545</v>
      </c>
      <c r="F131" s="12">
        <f>'[1]Liability check'!AM136</f>
        <v>18594.40545</v>
      </c>
      <c r="G131" s="42">
        <f t="shared" si="6"/>
        <v>0.06287935220301831</v>
      </c>
      <c r="H131" s="81">
        <f t="shared" si="7"/>
        <v>402955.30545</v>
      </c>
      <c r="I131" s="12">
        <f t="shared" si="8"/>
        <v>19772.748732</v>
      </c>
      <c r="J131" s="42">
        <f t="shared" si="9"/>
        <v>0.19627733859881855</v>
      </c>
    </row>
    <row r="132" spans="1:10" ht="12.75">
      <c r="A132" s="18">
        <f>'[1]Asset check'!A137</f>
        <v>28491</v>
      </c>
      <c r="B132" s="12">
        <f>'[1]Asset check'!AK137</f>
        <v>826392.1</v>
      </c>
      <c r="C132" s="12">
        <f>'[1]Asset check'!AM137</f>
        <v>5074.748041999999</v>
      </c>
      <c r="D132" s="42">
        <f aca="true" t="shared" si="10" ref="D132:D195">4*C132/B132</f>
        <v>0.024563390874622348</v>
      </c>
      <c r="E132" s="67">
        <f>'[1]Liability check'!AJ137</f>
        <v>1236103.95741</v>
      </c>
      <c r="F132" s="12">
        <f>'[1]Liability check'!AM137</f>
        <v>19529.957410000003</v>
      </c>
      <c r="G132" s="42">
        <f aca="true" t="shared" si="11" ref="G132:G195">4*F132/E132</f>
        <v>0.06319843017385361</v>
      </c>
      <c r="H132" s="81">
        <f aca="true" t="shared" si="12" ref="H132:H195">E132-B132</f>
        <v>409711.85741000006</v>
      </c>
      <c r="I132" s="12">
        <f aca="true" t="shared" si="13" ref="I132:I195">F132-C132</f>
        <v>14455.209368000003</v>
      </c>
      <c r="J132" s="42">
        <f aca="true" t="shared" si="14" ref="J132:J195">4*I132/H132</f>
        <v>0.1411256140779409</v>
      </c>
    </row>
    <row r="133" spans="1:10" ht="12.75">
      <c r="A133" s="18">
        <f>'[1]Asset check'!A138</f>
        <v>28581</v>
      </c>
      <c r="B133" s="12">
        <f>'[1]Asset check'!AK138</f>
        <v>859146.1</v>
      </c>
      <c r="C133" s="12">
        <f>'[1]Asset check'!AM138</f>
        <v>19772.531909</v>
      </c>
      <c r="D133" s="42">
        <f t="shared" si="10"/>
        <v>0.09205666840133478</v>
      </c>
      <c r="E133" s="67">
        <f>'[1]Liability check'!AJ138</f>
        <v>1287605.0446000001</v>
      </c>
      <c r="F133" s="12">
        <f>'[1]Liability check'!AM138</f>
        <v>21700.044599999997</v>
      </c>
      <c r="G133" s="42">
        <f t="shared" si="11"/>
        <v>0.0674121142690652</v>
      </c>
      <c r="H133" s="81">
        <f t="shared" si="12"/>
        <v>428458.94460000016</v>
      </c>
      <c r="I133" s="12">
        <f t="shared" si="13"/>
        <v>1927.5126909999963</v>
      </c>
      <c r="J133" s="42">
        <f t="shared" si="14"/>
        <v>0.01799484142219955</v>
      </c>
    </row>
    <row r="134" spans="1:10" ht="12.75">
      <c r="A134" s="18">
        <f>'[1]Asset check'!A139</f>
        <v>28672</v>
      </c>
      <c r="B134" s="12">
        <f>'[1]Asset check'!AK139</f>
        <v>901284.1</v>
      </c>
      <c r="C134" s="12">
        <f>'[1]Asset check'!AM139</f>
        <v>26824.736842</v>
      </c>
      <c r="D134" s="42">
        <f t="shared" si="10"/>
        <v>0.11905119303447159</v>
      </c>
      <c r="E134" s="67">
        <f>'[1]Liability check'!AJ139</f>
        <v>1335154.0192200001</v>
      </c>
      <c r="F134" s="12">
        <f>'[1]Liability check'!AM139</f>
        <v>22323.01922</v>
      </c>
      <c r="G134" s="42">
        <f t="shared" si="11"/>
        <v>0.066877735148612</v>
      </c>
      <c r="H134" s="81">
        <f t="shared" si="12"/>
        <v>433869.91922000016</v>
      </c>
      <c r="I134" s="12">
        <f t="shared" si="13"/>
        <v>-4501.717622</v>
      </c>
      <c r="J134" s="42">
        <f t="shared" si="14"/>
        <v>-0.04150292447186077</v>
      </c>
    </row>
    <row r="135" spans="1:10" ht="12.75">
      <c r="A135" s="18">
        <f>'[1]Asset check'!A140</f>
        <v>28764</v>
      </c>
      <c r="B135" s="12">
        <f>'[1]Asset check'!AK140</f>
        <v>938822.1</v>
      </c>
      <c r="C135" s="12">
        <f>'[1]Asset check'!AM140</f>
        <v>25841.632905</v>
      </c>
      <c r="D135" s="42">
        <f t="shared" si="10"/>
        <v>0.11010236297164287</v>
      </c>
      <c r="E135" s="67">
        <f>'[1]Liability check'!AJ140</f>
        <v>1405880.70482</v>
      </c>
      <c r="F135" s="12">
        <f>'[1]Liability check'!AM140</f>
        <v>26506.70482</v>
      </c>
      <c r="G135" s="42">
        <f t="shared" si="11"/>
        <v>0.07541665442629074</v>
      </c>
      <c r="H135" s="81">
        <f t="shared" si="12"/>
        <v>467058.6048200001</v>
      </c>
      <c r="I135" s="12">
        <f t="shared" si="13"/>
        <v>665.0719150000004</v>
      </c>
      <c r="J135" s="42">
        <f t="shared" si="14"/>
        <v>0.005695832669703732</v>
      </c>
    </row>
    <row r="136" spans="1:10" ht="12.75">
      <c r="A136" s="18">
        <f>'[1]Asset check'!A141</f>
        <v>28856</v>
      </c>
      <c r="B136" s="12">
        <f>'[1]Asset check'!AK141</f>
        <v>1011659.1</v>
      </c>
      <c r="C136" s="12">
        <f>'[1]Asset check'!AM141</f>
        <v>16515.72087</v>
      </c>
      <c r="D136" s="42">
        <f t="shared" si="10"/>
        <v>0.06530152645293262</v>
      </c>
      <c r="E136" s="67">
        <f>'[1]Liability check'!AJ141</f>
        <v>1477977.81261</v>
      </c>
      <c r="F136" s="12">
        <f>'[1]Liability check'!AM141</f>
        <v>27727.81261</v>
      </c>
      <c r="G136" s="42">
        <f t="shared" si="11"/>
        <v>0.07504256795583346</v>
      </c>
      <c r="H136" s="81">
        <f t="shared" si="12"/>
        <v>466318.71260999993</v>
      </c>
      <c r="I136" s="12">
        <f t="shared" si="13"/>
        <v>11212.09174</v>
      </c>
      <c r="J136" s="42">
        <f t="shared" si="14"/>
        <v>0.0961753533521791</v>
      </c>
    </row>
    <row r="137" spans="1:10" ht="12.75">
      <c r="A137" s="18">
        <f>'[1]Asset check'!A142</f>
        <v>28946</v>
      </c>
      <c r="B137" s="12">
        <f>'[1]Asset check'!AK142</f>
        <v>1054106.1</v>
      </c>
      <c r="C137" s="12">
        <f>'[1]Asset check'!AM142</f>
        <v>25850.889574999997</v>
      </c>
      <c r="D137" s="42">
        <f t="shared" si="10"/>
        <v>0.09809596804344456</v>
      </c>
      <c r="E137" s="67">
        <f>'[1]Liability check'!AJ142</f>
        <v>1543989.2137799999</v>
      </c>
      <c r="F137" s="12">
        <f>'[1]Liability check'!AM142</f>
        <v>29932.213780000002</v>
      </c>
      <c r="G137" s="42">
        <f t="shared" si="11"/>
        <v>0.07754513700706457</v>
      </c>
      <c r="H137" s="81">
        <f t="shared" si="12"/>
        <v>489883.1137799998</v>
      </c>
      <c r="I137" s="12">
        <f t="shared" si="13"/>
        <v>4081.3242050000044</v>
      </c>
      <c r="J137" s="42">
        <f t="shared" si="14"/>
        <v>0.03332488171317434</v>
      </c>
    </row>
    <row r="138" spans="1:10" ht="12.75">
      <c r="A138" s="18">
        <f>'[1]Asset check'!A143</f>
        <v>29037</v>
      </c>
      <c r="B138" s="12">
        <f>'[1]Asset check'!AK143</f>
        <v>1129306.1</v>
      </c>
      <c r="C138" s="12">
        <f>'[1]Asset check'!AM143</f>
        <v>26779.785313</v>
      </c>
      <c r="D138" s="42">
        <f t="shared" si="10"/>
        <v>0.09485394726195139</v>
      </c>
      <c r="E138" s="67">
        <f>'[1]Liability check'!AJ143</f>
        <v>1626085.0598499998</v>
      </c>
      <c r="F138" s="12">
        <f>'[1]Liability check'!AM143</f>
        <v>30941.059849999998</v>
      </c>
      <c r="G138" s="42">
        <f t="shared" si="11"/>
        <v>0.07611178680370925</v>
      </c>
      <c r="H138" s="81">
        <f t="shared" si="12"/>
        <v>496778.95984999975</v>
      </c>
      <c r="I138" s="12">
        <f t="shared" si="13"/>
        <v>4161.2745369999975</v>
      </c>
      <c r="J138" s="42">
        <f t="shared" si="14"/>
        <v>0.03350604492796133</v>
      </c>
    </row>
    <row r="139" spans="1:10" ht="12.75">
      <c r="A139" s="18">
        <f>'[1]Asset check'!A144</f>
        <v>29129</v>
      </c>
      <c r="B139" s="12">
        <f>'[1]Asset check'!AK144</f>
        <v>1162919.1</v>
      </c>
      <c r="C139" s="12">
        <f>'[1]Asset check'!AM144</f>
        <v>32480.396515</v>
      </c>
      <c r="D139" s="42">
        <f t="shared" si="10"/>
        <v>0.11172022719379189</v>
      </c>
      <c r="E139" s="67">
        <f>'[1]Liability check'!AJ144</f>
        <v>1705143.05764</v>
      </c>
      <c r="F139" s="12">
        <f>'[1]Liability check'!AM144</f>
        <v>37831.05764</v>
      </c>
      <c r="G139" s="42">
        <f t="shared" si="11"/>
        <v>0.0887457682110497</v>
      </c>
      <c r="H139" s="81">
        <f t="shared" si="12"/>
        <v>542223.9576399999</v>
      </c>
      <c r="I139" s="12">
        <f t="shared" si="13"/>
        <v>5350.661124999999</v>
      </c>
      <c r="J139" s="42">
        <f t="shared" si="14"/>
        <v>0.03947196393378454</v>
      </c>
    </row>
    <row r="140" spans="1:10" ht="12.75">
      <c r="A140" s="18">
        <f>'[1]Asset check'!A145</f>
        <v>29221</v>
      </c>
      <c r="B140" s="12">
        <f>'[1]Asset check'!AK145</f>
        <v>1233285.1</v>
      </c>
      <c r="C140" s="12">
        <f>'[1]Asset check'!AM145</f>
        <v>39651.65623000001</v>
      </c>
      <c r="D140" s="42">
        <f t="shared" si="10"/>
        <v>0.12860499564942446</v>
      </c>
      <c r="E140" s="67">
        <f>'[1]Liability check'!AJ145</f>
        <v>1779923.5821</v>
      </c>
      <c r="F140" s="12">
        <f>'[1]Liability check'!AM145</f>
        <v>40987.5821</v>
      </c>
      <c r="G140" s="42">
        <f t="shared" si="11"/>
        <v>0.09211088051688554</v>
      </c>
      <c r="H140" s="81">
        <f t="shared" si="12"/>
        <v>546638.4820999999</v>
      </c>
      <c r="I140" s="12">
        <f t="shared" si="13"/>
        <v>1335.9258699999918</v>
      </c>
      <c r="J140" s="42">
        <f t="shared" si="14"/>
        <v>0.009775571341906389</v>
      </c>
    </row>
    <row r="141" spans="1:10" ht="12.75">
      <c r="A141" s="18">
        <f>'[1]Asset check'!A146</f>
        <v>29312</v>
      </c>
      <c r="B141" s="12">
        <f>'[1]Asset check'!AK146</f>
        <v>1255787.1</v>
      </c>
      <c r="C141" s="12">
        <f>'[1]Asset check'!AM146</f>
        <v>1996.3006600000008</v>
      </c>
      <c r="D141" s="42">
        <f t="shared" si="10"/>
        <v>0.006358723258106412</v>
      </c>
      <c r="E141" s="67">
        <f>'[1]Liability check'!AJ146</f>
        <v>1817158.9355000001</v>
      </c>
      <c r="F141" s="12">
        <f>'[1]Liability check'!AM146</f>
        <v>39028.9355</v>
      </c>
      <c r="G141" s="42">
        <f t="shared" si="11"/>
        <v>0.08591199093823017</v>
      </c>
      <c r="H141" s="81">
        <f t="shared" si="12"/>
        <v>561371.8355</v>
      </c>
      <c r="I141" s="12">
        <f t="shared" si="13"/>
        <v>37032.63484</v>
      </c>
      <c r="J141" s="42">
        <f t="shared" si="14"/>
        <v>0.26387241039277254</v>
      </c>
    </row>
    <row r="142" spans="1:10" ht="12.75">
      <c r="A142" s="18">
        <f>'[1]Asset check'!A147</f>
        <v>29403</v>
      </c>
      <c r="B142" s="12">
        <f>'[1]Asset check'!AK147</f>
        <v>1333512.1</v>
      </c>
      <c r="C142" s="12">
        <f>'[1]Asset check'!AM147</f>
        <v>74502.34096</v>
      </c>
      <c r="D142" s="42">
        <f t="shared" si="10"/>
        <v>0.22347706019315458</v>
      </c>
      <c r="E142" s="67">
        <f>'[1]Liability check'!AJ147</f>
        <v>1886453.47095</v>
      </c>
      <c r="F142" s="12">
        <f>'[1]Liability check'!AM147</f>
        <v>32619.470950000003</v>
      </c>
      <c r="G142" s="42">
        <f t="shared" si="11"/>
        <v>0.06916570475193994</v>
      </c>
      <c r="H142" s="81">
        <f t="shared" si="12"/>
        <v>552941.3709499999</v>
      </c>
      <c r="I142" s="12">
        <f t="shared" si="13"/>
        <v>-41882.87001</v>
      </c>
      <c r="J142" s="42">
        <f t="shared" si="14"/>
        <v>-0.30298235733775314</v>
      </c>
    </row>
    <row r="143" spans="1:10" ht="12.75">
      <c r="A143" s="18">
        <f>'[1]Asset check'!A148</f>
        <v>29495</v>
      </c>
      <c r="B143" s="12">
        <f>'[1]Asset check'!AK148</f>
        <v>1353959.1</v>
      </c>
      <c r="C143" s="12">
        <f>'[1]Asset check'!AM148</f>
        <v>56582.56267</v>
      </c>
      <c r="D143" s="42">
        <f t="shared" si="10"/>
        <v>0.16716180767941954</v>
      </c>
      <c r="E143" s="67">
        <f>'[1]Liability check'!AJ148</f>
        <v>1953723.756</v>
      </c>
      <c r="F143" s="12">
        <f>'[1]Liability check'!AM148</f>
        <v>45218.756</v>
      </c>
      <c r="G143" s="42">
        <f t="shared" si="11"/>
        <v>0.09257963079197978</v>
      </c>
      <c r="H143" s="81">
        <f t="shared" si="12"/>
        <v>599764.656</v>
      </c>
      <c r="I143" s="12">
        <f t="shared" si="13"/>
        <v>-11363.806669999998</v>
      </c>
      <c r="J143" s="42">
        <f t="shared" si="14"/>
        <v>-0.07578843839040758</v>
      </c>
    </row>
    <row r="144" spans="1:10" ht="12.75">
      <c r="A144" s="18">
        <f>'[1]Asset check'!A149</f>
        <v>29587</v>
      </c>
      <c r="B144" s="12">
        <f>'[1]Asset check'!AK149</f>
        <v>1507949.1</v>
      </c>
      <c r="C144" s="12">
        <f>'[1]Asset check'!AM149</f>
        <v>41166.934098000005</v>
      </c>
      <c r="D144" s="42">
        <f t="shared" si="10"/>
        <v>0.10919979752101713</v>
      </c>
      <c r="E144" s="67">
        <f>'[1]Liability check'!AJ149</f>
        <v>2106482.2786</v>
      </c>
      <c r="F144" s="12">
        <f>'[1]Liability check'!AM149</f>
        <v>48794.2786</v>
      </c>
      <c r="G144" s="42">
        <f t="shared" si="11"/>
        <v>0.09265547419165457</v>
      </c>
      <c r="H144" s="81">
        <f t="shared" si="12"/>
        <v>598533.1785999998</v>
      </c>
      <c r="I144" s="12">
        <f t="shared" si="13"/>
        <v>7627.344501999993</v>
      </c>
      <c r="J144" s="42">
        <f t="shared" si="14"/>
        <v>0.050973578573142754</v>
      </c>
    </row>
    <row r="145" spans="1:10" ht="12.75">
      <c r="A145" s="18">
        <f>'[1]Asset check'!A150</f>
        <v>29677</v>
      </c>
      <c r="B145" s="12">
        <f>'[1]Asset check'!AK150</f>
        <v>1525940.1</v>
      </c>
      <c r="C145" s="12">
        <f>'[1]Asset check'!AM150</f>
        <v>39975.016624</v>
      </c>
      <c r="D145" s="42">
        <f t="shared" si="10"/>
        <v>0.104787905171376</v>
      </c>
      <c r="E145" s="67">
        <f>'[1]Liability check'!AJ150</f>
        <v>2169478.0306</v>
      </c>
      <c r="F145" s="12">
        <f>'[1]Liability check'!AM150</f>
        <v>54205.0306</v>
      </c>
      <c r="G145" s="42">
        <f t="shared" si="11"/>
        <v>0.09994114682969861</v>
      </c>
      <c r="H145" s="81">
        <f t="shared" si="12"/>
        <v>643537.9306000001</v>
      </c>
      <c r="I145" s="12">
        <f t="shared" si="13"/>
        <v>14230.013975999995</v>
      </c>
      <c r="J145" s="42">
        <f t="shared" si="14"/>
        <v>0.08844864179323632</v>
      </c>
    </row>
    <row r="146" spans="1:10" ht="12.75">
      <c r="A146" s="18">
        <f>'[1]Asset check'!A151</f>
        <v>29768</v>
      </c>
      <c r="B146" s="12">
        <f>'[1]Asset check'!AK151</f>
        <v>1580072.1</v>
      </c>
      <c r="C146" s="12">
        <f>'[1]Asset check'!AM151</f>
        <v>19694.238038</v>
      </c>
      <c r="D146" s="42">
        <f t="shared" si="10"/>
        <v>0.04985655537617555</v>
      </c>
      <c r="E146" s="67">
        <f>'[1]Liability check'!AJ151</f>
        <v>2252978.015</v>
      </c>
      <c r="F146" s="12">
        <f>'[1]Liability check'!AM151</f>
        <v>55627.015</v>
      </c>
      <c r="G146" s="42">
        <f t="shared" si="11"/>
        <v>0.09876175378480113</v>
      </c>
      <c r="H146" s="81">
        <f t="shared" si="12"/>
        <v>672905.915</v>
      </c>
      <c r="I146" s="12">
        <f t="shared" si="13"/>
        <v>35932.776962</v>
      </c>
      <c r="J146" s="42">
        <f t="shared" si="14"/>
        <v>0.21359762879777927</v>
      </c>
    </row>
    <row r="147" spans="1:10" ht="12.75">
      <c r="A147" s="18">
        <f>'[1]Asset check'!A152</f>
        <v>29860</v>
      </c>
      <c r="B147" s="12">
        <f>'[1]Asset check'!AK152</f>
        <v>1562689.1</v>
      </c>
      <c r="C147" s="12">
        <f>'[1]Asset check'!AM152</f>
        <v>12212.493070000002</v>
      </c>
      <c r="D147" s="42">
        <f t="shared" si="10"/>
        <v>0.03126019902487322</v>
      </c>
      <c r="E147" s="67">
        <f>'[1]Liability check'!AJ152</f>
        <v>2299096.5235</v>
      </c>
      <c r="F147" s="12">
        <f>'[1]Liability check'!AM152</f>
        <v>50532.523499999996</v>
      </c>
      <c r="G147" s="42">
        <f t="shared" si="11"/>
        <v>0.08791718483062634</v>
      </c>
      <c r="H147" s="81">
        <f t="shared" si="12"/>
        <v>736407.4235</v>
      </c>
      <c r="I147" s="12">
        <f t="shared" si="13"/>
        <v>38320.03042999999</v>
      </c>
      <c r="J147" s="42">
        <f t="shared" si="14"/>
        <v>0.20814581280494107</v>
      </c>
    </row>
    <row r="148" spans="1:10" ht="12.75">
      <c r="A148" s="18">
        <f>'[1]Asset check'!A153</f>
        <v>29952</v>
      </c>
      <c r="B148" s="12">
        <f>'[1]Asset check'!AK153</f>
        <v>1606269.1</v>
      </c>
      <c r="C148" s="12">
        <f>'[1]Asset check'!AM153</f>
        <v>26132.868529</v>
      </c>
      <c r="D148" s="42">
        <f t="shared" si="10"/>
        <v>0.06507718670302504</v>
      </c>
      <c r="E148" s="67">
        <f>'[1]Liability check'!AJ153</f>
        <v>2377885.339</v>
      </c>
      <c r="F148" s="12">
        <f>'[1]Liability check'!AM153</f>
        <v>51835.33899999999</v>
      </c>
      <c r="G148" s="42">
        <f t="shared" si="11"/>
        <v>0.08719569131419753</v>
      </c>
      <c r="H148" s="81">
        <f t="shared" si="12"/>
        <v>771616.2390000001</v>
      </c>
      <c r="I148" s="12">
        <f t="shared" si="13"/>
        <v>25702.470470999993</v>
      </c>
      <c r="J148" s="42">
        <f t="shared" si="14"/>
        <v>0.13323965552777844</v>
      </c>
    </row>
    <row r="149" spans="1:10" ht="12.75">
      <c r="A149" s="18">
        <f>'[1]Asset check'!A154</f>
        <v>30042</v>
      </c>
      <c r="B149" s="12">
        <f>'[1]Asset check'!AK154</f>
        <v>1613207.1</v>
      </c>
      <c r="C149" s="12">
        <f>'[1]Asset check'!AM154</f>
        <v>25071.062021</v>
      </c>
      <c r="D149" s="42">
        <f t="shared" si="10"/>
        <v>0.06216452189182654</v>
      </c>
      <c r="E149" s="67">
        <f>'[1]Liability check'!AJ154</f>
        <v>2424546.6722999997</v>
      </c>
      <c r="F149" s="12">
        <f>'[1]Liability check'!AM154</f>
        <v>56445.6723</v>
      </c>
      <c r="G149" s="42">
        <f t="shared" si="11"/>
        <v>0.09312367205776062</v>
      </c>
      <c r="H149" s="81">
        <f t="shared" si="12"/>
        <v>811339.5722999997</v>
      </c>
      <c r="I149" s="12">
        <f t="shared" si="13"/>
        <v>31374.610278999997</v>
      </c>
      <c r="J149" s="42">
        <f t="shared" si="14"/>
        <v>0.15468053747241098</v>
      </c>
    </row>
    <row r="150" spans="1:10" ht="12.75">
      <c r="A150" s="18">
        <f>'[1]Asset check'!A155</f>
        <v>30133</v>
      </c>
      <c r="B150" s="12">
        <f>'[1]Asset check'!AK155</f>
        <v>1664075.1</v>
      </c>
      <c r="C150" s="12">
        <f>'[1]Asset check'!AM155</f>
        <v>6823.012420000001</v>
      </c>
      <c r="D150" s="42">
        <f t="shared" si="10"/>
        <v>0.016400731962157238</v>
      </c>
      <c r="E150" s="67">
        <f>'[1]Liability check'!AJ155</f>
        <v>2484532.2587</v>
      </c>
      <c r="F150" s="12">
        <f>'[1]Liability check'!AM155</f>
        <v>48976.2587</v>
      </c>
      <c r="G150" s="42">
        <f t="shared" si="11"/>
        <v>0.07884986564936163</v>
      </c>
      <c r="H150" s="81">
        <f t="shared" si="12"/>
        <v>820457.1587</v>
      </c>
      <c r="I150" s="12">
        <f t="shared" si="13"/>
        <v>42153.24628</v>
      </c>
      <c r="J150" s="42">
        <f t="shared" si="14"/>
        <v>0.205511017037336</v>
      </c>
    </row>
    <row r="151" spans="1:10" ht="12.75">
      <c r="A151" s="18">
        <f>'[1]Asset check'!A156</f>
        <v>30225</v>
      </c>
      <c r="B151" s="12">
        <f>'[1]Asset check'!AK156</f>
        <v>1643998.1</v>
      </c>
      <c r="C151" s="12">
        <f>'[1]Asset check'!AM156</f>
        <v>72456.29874</v>
      </c>
      <c r="D151" s="42">
        <f t="shared" si="10"/>
        <v>0.17629290140907095</v>
      </c>
      <c r="E151" s="67">
        <f>'[1]Liability check'!AJ156</f>
        <v>2500867.4544200003</v>
      </c>
      <c r="F151" s="12">
        <f>'[1]Liability check'!AM156</f>
        <v>44288.45442</v>
      </c>
      <c r="G151" s="42">
        <f t="shared" si="11"/>
        <v>0.07083694794256316</v>
      </c>
      <c r="H151" s="81">
        <f t="shared" si="12"/>
        <v>856869.3544200002</v>
      </c>
      <c r="I151" s="12">
        <f t="shared" si="13"/>
        <v>-28167.844319999997</v>
      </c>
      <c r="J151" s="42">
        <f t="shared" si="14"/>
        <v>-0.13149189745065076</v>
      </c>
    </row>
    <row r="152" spans="1:10" ht="12.75">
      <c r="A152" s="18">
        <f>'[1]Asset check'!A157</f>
        <v>30317</v>
      </c>
      <c r="B152" s="12">
        <f>'[1]Asset check'!AK157</f>
        <v>1697555.1</v>
      </c>
      <c r="C152" s="12">
        <f>'[1]Asset check'!AM157</f>
        <v>43034.30846</v>
      </c>
      <c r="D152" s="42">
        <f t="shared" si="10"/>
        <v>0.10140303183089609</v>
      </c>
      <c r="E152" s="67">
        <f>'[1]Liability check'!AJ157</f>
        <v>2527539.87361</v>
      </c>
      <c r="F152" s="12">
        <f>'[1]Liability check'!AM157</f>
        <v>43046.873609999995</v>
      </c>
      <c r="G152" s="42">
        <f t="shared" si="11"/>
        <v>0.06812454127343613</v>
      </c>
      <c r="H152" s="81">
        <f t="shared" si="12"/>
        <v>829984.77361</v>
      </c>
      <c r="I152" s="12">
        <f t="shared" si="13"/>
        <v>12.565149999994901</v>
      </c>
      <c r="J152" s="42">
        <f t="shared" si="14"/>
        <v>6.055605066267934E-05</v>
      </c>
    </row>
    <row r="153" spans="1:10" ht="12.75">
      <c r="A153" s="18">
        <f>'[1]Asset check'!A158</f>
        <v>30407</v>
      </c>
      <c r="B153" s="12">
        <f>'[1]Asset check'!AK158</f>
        <v>1738413.1</v>
      </c>
      <c r="C153" s="12">
        <f>'[1]Asset check'!AM158</f>
        <v>46516.15681</v>
      </c>
      <c r="D153" s="42">
        <f t="shared" si="10"/>
        <v>0.10703130759886703</v>
      </c>
      <c r="E153" s="67">
        <f>'[1]Liability check'!AJ158</f>
        <v>2571338.39716</v>
      </c>
      <c r="F153" s="12">
        <f>'[1]Liability check'!AM158</f>
        <v>46134.39716</v>
      </c>
      <c r="G153" s="42">
        <f t="shared" si="11"/>
        <v>0.07176713451789102</v>
      </c>
      <c r="H153" s="81">
        <f t="shared" si="12"/>
        <v>832925.2971600001</v>
      </c>
      <c r="I153" s="12">
        <f t="shared" si="13"/>
        <v>-381.75964999999997</v>
      </c>
      <c r="J153" s="42">
        <f t="shared" si="14"/>
        <v>-0.0018333440048065495</v>
      </c>
    </row>
    <row r="154" spans="1:10" ht="12.75">
      <c r="A154" s="18">
        <f>'[1]Asset check'!A159</f>
        <v>30498</v>
      </c>
      <c r="B154" s="12">
        <f>'[1]Asset check'!AK159</f>
        <v>1785731.1</v>
      </c>
      <c r="C154" s="12">
        <f>'[1]Asset check'!AM159</f>
        <v>38751.01801</v>
      </c>
      <c r="D154" s="42">
        <f t="shared" si="10"/>
        <v>0.08680146301982421</v>
      </c>
      <c r="E154" s="67">
        <f>'[1]Liability check'!AJ159</f>
        <v>2616053.95687</v>
      </c>
      <c r="F154" s="12">
        <f>'[1]Liability check'!AM159</f>
        <v>46179.956869999995</v>
      </c>
      <c r="G154" s="42">
        <f t="shared" si="11"/>
        <v>0.07061009846333964</v>
      </c>
      <c r="H154" s="81">
        <f t="shared" si="12"/>
        <v>830322.8568699998</v>
      </c>
      <c r="I154" s="12">
        <f t="shared" si="13"/>
        <v>7428.938859999995</v>
      </c>
      <c r="J154" s="42">
        <f t="shared" si="14"/>
        <v>0.0357881939466499</v>
      </c>
    </row>
    <row r="155" spans="1:10" ht="12.75">
      <c r="A155" s="18">
        <f>'[1]Asset check'!A160</f>
        <v>30590</v>
      </c>
      <c r="B155" s="12">
        <f>'[1]Asset check'!AK160</f>
        <v>1799522.1</v>
      </c>
      <c r="C155" s="12">
        <f>'[1]Asset check'!AM160</f>
        <v>26124.206</v>
      </c>
      <c r="D155" s="42">
        <f t="shared" si="10"/>
        <v>0.05806920848596413</v>
      </c>
      <c r="E155" s="67">
        <f>'[1]Liability check'!AJ160</f>
        <v>2665958.35366</v>
      </c>
      <c r="F155" s="12">
        <f>'[1]Liability check'!AM160</f>
        <v>48285.35365999999</v>
      </c>
      <c r="G155" s="42">
        <f t="shared" si="11"/>
        <v>0.07244727374485913</v>
      </c>
      <c r="H155" s="81">
        <f t="shared" si="12"/>
        <v>866436.2536599999</v>
      </c>
      <c r="I155" s="12">
        <f t="shared" si="13"/>
        <v>22161.147659999995</v>
      </c>
      <c r="J155" s="42">
        <f t="shared" si="14"/>
        <v>0.10230942007048702</v>
      </c>
    </row>
    <row r="156" spans="1:10" ht="12.75">
      <c r="A156" s="18">
        <f>'[1]Asset check'!A161</f>
        <v>30682</v>
      </c>
      <c r="B156" s="12">
        <f>'[1]Asset check'!AK161</f>
        <v>1922675.1</v>
      </c>
      <c r="C156" s="12">
        <f>'[1]Asset check'!AM161</f>
        <v>27290.586932000002</v>
      </c>
      <c r="D156" s="42">
        <f t="shared" si="10"/>
        <v>0.056776284109572125</v>
      </c>
      <c r="E156" s="67">
        <f>'[1]Liability check'!AJ161</f>
        <v>2794245.66005</v>
      </c>
      <c r="F156" s="12">
        <f>'[1]Liability check'!AM161</f>
        <v>49747.66005</v>
      </c>
      <c r="G156" s="42">
        <f t="shared" si="11"/>
        <v>0.07121444010632882</v>
      </c>
      <c r="H156" s="81">
        <f t="shared" si="12"/>
        <v>871570.56005</v>
      </c>
      <c r="I156" s="12">
        <f t="shared" si="13"/>
        <v>22457.073117999997</v>
      </c>
      <c r="J156" s="42">
        <f t="shared" si="14"/>
        <v>0.10306485394234374</v>
      </c>
    </row>
    <row r="157" spans="1:10" ht="12.75">
      <c r="A157" s="18">
        <f>'[1]Asset check'!A162</f>
        <v>30773</v>
      </c>
      <c r="B157" s="12">
        <f>'[1]Asset check'!AK162</f>
        <v>2008960.1</v>
      </c>
      <c r="C157" s="12">
        <f>'[1]Asset check'!AM162</f>
        <v>19720.66336</v>
      </c>
      <c r="D157" s="42">
        <f t="shared" si="10"/>
        <v>0.039265415694418215</v>
      </c>
      <c r="E157" s="67">
        <f>'[1]Liability check'!AJ162</f>
        <v>2940292.4736</v>
      </c>
      <c r="F157" s="12">
        <f>'[1]Liability check'!AM162</f>
        <v>58587.4736</v>
      </c>
      <c r="G157" s="42">
        <f t="shared" si="11"/>
        <v>0.0797029195238763</v>
      </c>
      <c r="H157" s="81">
        <f t="shared" si="12"/>
        <v>931332.3736</v>
      </c>
      <c r="I157" s="12">
        <f t="shared" si="13"/>
        <v>38866.81024</v>
      </c>
      <c r="J157" s="42">
        <f t="shared" si="14"/>
        <v>0.16692992251418498</v>
      </c>
    </row>
    <row r="158" spans="1:10" ht="12.75">
      <c r="A158" s="18">
        <f>'[1]Asset check'!A163</f>
        <v>30864</v>
      </c>
      <c r="B158" s="12">
        <f>'[1]Asset check'!AK163</f>
        <v>2094436.1</v>
      </c>
      <c r="C158" s="12">
        <f>'[1]Asset check'!AM163</f>
        <v>18394.45605</v>
      </c>
      <c r="D158" s="42">
        <f t="shared" si="10"/>
        <v>0.03513013560069939</v>
      </c>
      <c r="E158" s="67">
        <f>'[1]Liability check'!AJ163</f>
        <v>3050863.9979</v>
      </c>
      <c r="F158" s="12">
        <f>'[1]Liability check'!AM163</f>
        <v>58159.9979</v>
      </c>
      <c r="G158" s="42">
        <f t="shared" si="11"/>
        <v>0.0762538060562952</v>
      </c>
      <c r="H158" s="81">
        <f t="shared" si="12"/>
        <v>956427.8978999997</v>
      </c>
      <c r="I158" s="12">
        <f t="shared" si="13"/>
        <v>39765.54185</v>
      </c>
      <c r="J158" s="42">
        <f t="shared" si="14"/>
        <v>0.16630858191113837</v>
      </c>
    </row>
    <row r="159" spans="1:10" ht="12.75">
      <c r="A159" s="18">
        <f>'[1]Asset check'!A164</f>
        <v>30956</v>
      </c>
      <c r="B159" s="12">
        <f>'[1]Asset check'!AK164</f>
        <v>2067168.1</v>
      </c>
      <c r="C159" s="12">
        <f>'[1]Asset check'!AM164</f>
        <v>43277.05729</v>
      </c>
      <c r="D159" s="42">
        <f t="shared" si="10"/>
        <v>0.08374172819327078</v>
      </c>
      <c r="E159" s="67">
        <f>'[1]Liability check'!AJ164</f>
        <v>3129074.2486</v>
      </c>
      <c r="F159" s="12">
        <f>'[1]Liability check'!AM164</f>
        <v>55392.2486</v>
      </c>
      <c r="G159" s="42">
        <f t="shared" si="11"/>
        <v>0.07080975930792746</v>
      </c>
      <c r="H159" s="81">
        <f t="shared" si="12"/>
        <v>1061906.1486</v>
      </c>
      <c r="I159" s="12">
        <f t="shared" si="13"/>
        <v>12115.191310000002</v>
      </c>
      <c r="J159" s="42">
        <f t="shared" si="14"/>
        <v>0.04563563861447634</v>
      </c>
    </row>
    <row r="160" spans="1:10" ht="12.75">
      <c r="A160" s="18">
        <f>'[1]Asset check'!A165</f>
        <v>31048</v>
      </c>
      <c r="B160" s="12">
        <f>'[1]Asset check'!AK165</f>
        <v>2185058.1</v>
      </c>
      <c r="C160" s="12">
        <f>'[1]Asset check'!AM165</f>
        <v>32276.045830000003</v>
      </c>
      <c r="D160" s="42">
        <f t="shared" si="10"/>
        <v>0.05908501166170364</v>
      </c>
      <c r="E160" s="67">
        <f>'[1]Liability check'!AJ165</f>
        <v>3258852.3271000003</v>
      </c>
      <c r="F160" s="12">
        <f>'[1]Liability check'!AM165</f>
        <v>53477.32710000001</v>
      </c>
      <c r="G160" s="42">
        <f t="shared" si="11"/>
        <v>0.06563946043862455</v>
      </c>
      <c r="H160" s="81">
        <f t="shared" si="12"/>
        <v>1073794.2271000003</v>
      </c>
      <c r="I160" s="12">
        <f t="shared" si="13"/>
        <v>21201.281270000007</v>
      </c>
      <c r="J160" s="42">
        <f t="shared" si="14"/>
        <v>0.0789770730180153</v>
      </c>
    </row>
    <row r="161" spans="1:10" ht="12.75">
      <c r="A161" s="18">
        <f>'[1]Asset check'!A166</f>
        <v>31138</v>
      </c>
      <c r="B161" s="12">
        <f>'[1]Asset check'!AK166</f>
        <v>2255239.1</v>
      </c>
      <c r="C161" s="12">
        <f>'[1]Asset check'!AM166</f>
        <v>34539.952699999994</v>
      </c>
      <c r="D161" s="42">
        <f t="shared" si="10"/>
        <v>0.061261713137201274</v>
      </c>
      <c r="E161" s="67">
        <f>'[1]Liability check'!AJ166</f>
        <v>3368970.5582</v>
      </c>
      <c r="F161" s="12">
        <f>'[1]Liability check'!AM166</f>
        <v>56434.5582</v>
      </c>
      <c r="G161" s="42">
        <f t="shared" si="11"/>
        <v>0.06700510702017212</v>
      </c>
      <c r="H161" s="81">
        <f t="shared" si="12"/>
        <v>1113731.4581999998</v>
      </c>
      <c r="I161" s="12">
        <f t="shared" si="13"/>
        <v>21894.605500000005</v>
      </c>
      <c r="J161" s="42">
        <f t="shared" si="14"/>
        <v>0.07863513359094955</v>
      </c>
    </row>
    <row r="162" spans="1:10" ht="12.75">
      <c r="A162" s="18">
        <f>'[1]Asset check'!A167</f>
        <v>31229</v>
      </c>
      <c r="B162" s="12">
        <f>'[1]Asset check'!AK167</f>
        <v>2348268.1</v>
      </c>
      <c r="C162" s="12">
        <f>'[1]Asset check'!AM167</f>
        <v>37437.22578</v>
      </c>
      <c r="D162" s="42">
        <f t="shared" si="10"/>
        <v>0.06376993458285278</v>
      </c>
      <c r="E162" s="67">
        <f>'[1]Liability check'!AJ167</f>
        <v>3477670.3201</v>
      </c>
      <c r="F162" s="12">
        <f>'[1]Liability check'!AM167</f>
        <v>53005.3201</v>
      </c>
      <c r="G162" s="42">
        <f t="shared" si="11"/>
        <v>0.060966469183284556</v>
      </c>
      <c r="H162" s="81">
        <f t="shared" si="12"/>
        <v>1129402.2201</v>
      </c>
      <c r="I162" s="12">
        <f t="shared" si="13"/>
        <v>15568.094319999997</v>
      </c>
      <c r="J162" s="42">
        <f t="shared" si="14"/>
        <v>0.055137466680813006</v>
      </c>
    </row>
    <row r="163" spans="1:10" ht="12.75">
      <c r="A163" s="18">
        <f>'[1]Asset check'!A168</f>
        <v>31321</v>
      </c>
      <c r="B163" s="12">
        <f>'[1]Asset check'!AK168</f>
        <v>2398480.1</v>
      </c>
      <c r="C163" s="12">
        <f>'[1]Asset check'!AM168</f>
        <v>17672.10715</v>
      </c>
      <c r="D163" s="42">
        <f t="shared" si="10"/>
        <v>0.029472176400379555</v>
      </c>
      <c r="E163" s="67">
        <f>'[1]Liability check'!AJ168</f>
        <v>3669198.29</v>
      </c>
      <c r="F163" s="12">
        <f>'[1]Liability check'!AM168</f>
        <v>60369.29</v>
      </c>
      <c r="G163" s="42">
        <f t="shared" si="11"/>
        <v>0.06581196787813831</v>
      </c>
      <c r="H163" s="81">
        <f t="shared" si="12"/>
        <v>1270718.19</v>
      </c>
      <c r="I163" s="12">
        <f t="shared" si="13"/>
        <v>42697.18285</v>
      </c>
      <c r="J163" s="42">
        <f t="shared" si="14"/>
        <v>0.13440331046177909</v>
      </c>
    </row>
    <row r="164" spans="1:10" ht="12.75">
      <c r="A164" s="18">
        <f>'[1]Asset check'!A169</f>
        <v>31413</v>
      </c>
      <c r="B164" s="12">
        <f>'[1]Asset check'!AK169</f>
        <v>2385934.1</v>
      </c>
      <c r="C164" s="12">
        <f>'[1]Asset check'!AM169</f>
        <v>44473.29661</v>
      </c>
      <c r="D164" s="42">
        <f t="shared" si="10"/>
        <v>0.07455913658302632</v>
      </c>
      <c r="E164" s="67">
        <f>'[1]Liability check'!AJ169</f>
        <v>3668495.59</v>
      </c>
      <c r="F164" s="12">
        <f>'[1]Liability check'!AM169</f>
        <v>54424.59</v>
      </c>
      <c r="G164" s="42">
        <f t="shared" si="11"/>
        <v>0.05934268003304319</v>
      </c>
      <c r="H164" s="81">
        <f t="shared" si="12"/>
        <v>1282561.4899999998</v>
      </c>
      <c r="I164" s="12">
        <f t="shared" si="13"/>
        <v>9951.293389999999</v>
      </c>
      <c r="J164" s="42">
        <f t="shared" si="14"/>
        <v>0.031035684347578533</v>
      </c>
    </row>
    <row r="165" spans="1:10" ht="12.75">
      <c r="A165" s="18">
        <f>'[1]Asset check'!A170</f>
        <v>31503</v>
      </c>
      <c r="B165" s="12">
        <f>'[1]Asset check'!AK170</f>
        <v>2426483.1</v>
      </c>
      <c r="C165" s="12">
        <f>'[1]Asset check'!AM170</f>
        <v>48465.32062</v>
      </c>
      <c r="D165" s="42">
        <f t="shared" si="10"/>
        <v>0.07989393475685035</v>
      </c>
      <c r="E165" s="67">
        <f>'[1]Liability check'!AJ170</f>
        <v>3720024.1464</v>
      </c>
      <c r="F165" s="12">
        <f>'[1]Liability check'!AM170</f>
        <v>57677.1464</v>
      </c>
      <c r="G165" s="42">
        <f t="shared" si="11"/>
        <v>0.06201803443218639</v>
      </c>
      <c r="H165" s="81">
        <f t="shared" si="12"/>
        <v>1293541.0463999999</v>
      </c>
      <c r="I165" s="12">
        <f t="shared" si="13"/>
        <v>9211.82578</v>
      </c>
      <c r="J165" s="42">
        <f t="shared" si="14"/>
        <v>0.02848560795387838</v>
      </c>
    </row>
    <row r="166" spans="1:10" ht="12.75">
      <c r="A166" s="18">
        <f>'[1]Asset check'!A171</f>
        <v>31594</v>
      </c>
      <c r="B166" s="12">
        <f>'[1]Asset check'!AK171</f>
        <v>2534845.1</v>
      </c>
      <c r="C166" s="12">
        <f>'[1]Asset check'!AM171</f>
        <v>21567.27454</v>
      </c>
      <c r="D166" s="42">
        <f t="shared" si="10"/>
        <v>0.034033282017903184</v>
      </c>
      <c r="E166" s="67">
        <f>'[1]Liability check'!AJ171</f>
        <v>3828406.0649</v>
      </c>
      <c r="F166" s="12">
        <f>'[1]Liability check'!AM171</f>
        <v>53307.0649</v>
      </c>
      <c r="G166" s="42">
        <f t="shared" si="11"/>
        <v>0.055696354040116594</v>
      </c>
      <c r="H166" s="81">
        <f t="shared" si="12"/>
        <v>1293560.9649</v>
      </c>
      <c r="I166" s="12">
        <f t="shared" si="13"/>
        <v>31739.79036</v>
      </c>
      <c r="J166" s="42">
        <f t="shared" si="14"/>
        <v>0.09814702583408173</v>
      </c>
    </row>
    <row r="167" spans="1:10" ht="12.75">
      <c r="A167" s="18">
        <f>'[1]Asset check'!A172</f>
        <v>31686</v>
      </c>
      <c r="B167" s="12">
        <f>'[1]Asset check'!AK172</f>
        <v>2481825.1</v>
      </c>
      <c r="C167" s="12">
        <f>'[1]Asset check'!AM172</f>
        <v>17980.41424</v>
      </c>
      <c r="D167" s="42">
        <f t="shared" si="10"/>
        <v>0.028979341437073865</v>
      </c>
      <c r="E167" s="67">
        <f>'[1]Liability check'!AJ172</f>
        <v>3912407.4274500003</v>
      </c>
      <c r="F167" s="12">
        <f>'[1]Liability check'!AM172</f>
        <v>62067.42745</v>
      </c>
      <c r="G167" s="42">
        <f t="shared" si="11"/>
        <v>0.06345701832025592</v>
      </c>
      <c r="H167" s="81">
        <f t="shared" si="12"/>
        <v>1430582.3274500002</v>
      </c>
      <c r="I167" s="12">
        <f t="shared" si="13"/>
        <v>44087.013210000005</v>
      </c>
      <c r="J167" s="42">
        <f t="shared" si="14"/>
        <v>0.12327011836804862</v>
      </c>
    </row>
    <row r="168" spans="1:10" ht="12.75">
      <c r="A168" s="18">
        <f>'[1]Asset check'!A173</f>
        <v>31778</v>
      </c>
      <c r="B168" s="12">
        <f>'[1]Asset check'!AK173</f>
        <v>2562177.1</v>
      </c>
      <c r="C168" s="12">
        <f>'[1]Asset check'!AM173</f>
        <v>42736.145449999996</v>
      </c>
      <c r="D168" s="42">
        <f t="shared" si="10"/>
        <v>0.06671848788282433</v>
      </c>
      <c r="E168" s="67">
        <f>'[1]Liability check'!AJ173</f>
        <v>3990847.34394</v>
      </c>
      <c r="F168" s="12">
        <f>'[1]Liability check'!AM173</f>
        <v>53577.34393999999</v>
      </c>
      <c r="G168" s="42">
        <f t="shared" si="11"/>
        <v>0.05370021884836645</v>
      </c>
      <c r="H168" s="81">
        <f t="shared" si="12"/>
        <v>1428670.24394</v>
      </c>
      <c r="I168" s="12">
        <f t="shared" si="13"/>
        <v>10841.198489999995</v>
      </c>
      <c r="J168" s="42">
        <f t="shared" si="14"/>
        <v>0.03035325621425988</v>
      </c>
    </row>
    <row r="169" spans="1:10" ht="12.75">
      <c r="A169" s="18">
        <f>'[1]Asset check'!A174</f>
        <v>31868</v>
      </c>
      <c r="B169" s="12">
        <f>'[1]Asset check'!AK174</f>
        <v>2609640.1</v>
      </c>
      <c r="C169" s="12">
        <f>'[1]Asset check'!AM174</f>
        <v>38885.034230000005</v>
      </c>
      <c r="D169" s="42">
        <f t="shared" si="10"/>
        <v>0.059602140892914705</v>
      </c>
      <c r="E169" s="67">
        <f>'[1]Liability check'!AJ174</f>
        <v>4063093.6045</v>
      </c>
      <c r="F169" s="12">
        <f>'[1]Liability check'!AM174</f>
        <v>62172.6045</v>
      </c>
      <c r="G169" s="42">
        <f t="shared" si="11"/>
        <v>0.06120715942270387</v>
      </c>
      <c r="H169" s="81">
        <f t="shared" si="12"/>
        <v>1453453.5044999998</v>
      </c>
      <c r="I169" s="12">
        <f t="shared" si="13"/>
        <v>23287.570269999997</v>
      </c>
      <c r="J169" s="42">
        <f t="shared" si="14"/>
        <v>0.06408893080624857</v>
      </c>
    </row>
    <row r="170" spans="1:10" ht="12.75">
      <c r="A170" s="18">
        <f>'[1]Asset check'!A175</f>
        <v>31959</v>
      </c>
      <c r="B170" s="12">
        <f>'[1]Asset check'!AK175</f>
        <v>2642522.1</v>
      </c>
      <c r="C170" s="12">
        <f>'[1]Asset check'!AM175</f>
        <v>36086.63166</v>
      </c>
      <c r="D170" s="42">
        <f t="shared" si="10"/>
        <v>0.05462452958860779</v>
      </c>
      <c r="E170" s="67">
        <f>'[1]Liability check'!AJ175</f>
        <v>4127621.076</v>
      </c>
      <c r="F170" s="12">
        <f>'[1]Liability check'!AM175</f>
        <v>60335.075999999994</v>
      </c>
      <c r="G170" s="42">
        <f t="shared" si="11"/>
        <v>0.05846958806448346</v>
      </c>
      <c r="H170" s="81">
        <f t="shared" si="12"/>
        <v>1485098.9759999998</v>
      </c>
      <c r="I170" s="12">
        <f t="shared" si="13"/>
        <v>24248.444339999995</v>
      </c>
      <c r="J170" s="42">
        <f t="shared" si="14"/>
        <v>0.06531132195730502</v>
      </c>
    </row>
    <row r="171" spans="1:10" ht="12.75">
      <c r="A171" s="18">
        <f>'[1]Asset check'!A176</f>
        <v>32051</v>
      </c>
      <c r="B171" s="12">
        <f>'[1]Asset check'!AK176</f>
        <v>2691271.1</v>
      </c>
      <c r="C171" s="12">
        <f>'[1]Asset check'!AM176</f>
        <v>5772.578949999997</v>
      </c>
      <c r="D171" s="42">
        <f t="shared" si="10"/>
        <v>0.008579706369975135</v>
      </c>
      <c r="E171" s="67">
        <f>'[1]Liability check'!AJ176</f>
        <v>4263476.3376</v>
      </c>
      <c r="F171" s="12">
        <f>'[1]Liability check'!AM176</f>
        <v>71533.3376</v>
      </c>
      <c r="G171" s="42">
        <f t="shared" si="11"/>
        <v>0.06711268639550383</v>
      </c>
      <c r="H171" s="81">
        <f t="shared" si="12"/>
        <v>1572205.2376</v>
      </c>
      <c r="I171" s="12">
        <f t="shared" si="13"/>
        <v>65760.75865</v>
      </c>
      <c r="J171" s="42">
        <f t="shared" si="14"/>
        <v>0.16730833119570318</v>
      </c>
    </row>
    <row r="172" spans="1:10" ht="12.75">
      <c r="A172" s="18">
        <f>'[1]Asset check'!A177</f>
        <v>32143</v>
      </c>
      <c r="B172" s="12">
        <f>'[1]Asset check'!AK177</f>
        <v>2772289.1</v>
      </c>
      <c r="C172" s="12">
        <f>'[1]Asset check'!AM177</f>
        <v>6927.516960000003</v>
      </c>
      <c r="D172" s="42">
        <f t="shared" si="10"/>
        <v>0.00999537452280861</v>
      </c>
      <c r="E172" s="67">
        <f>'[1]Liability check'!AJ177</f>
        <v>4378508.8151</v>
      </c>
      <c r="F172" s="12">
        <f>'[1]Liability check'!AM177</f>
        <v>62507.8151</v>
      </c>
      <c r="G172" s="42">
        <f t="shared" si="11"/>
        <v>0.057104203955859696</v>
      </c>
      <c r="H172" s="81">
        <f t="shared" si="12"/>
        <v>1606219.7151000001</v>
      </c>
      <c r="I172" s="12">
        <f t="shared" si="13"/>
        <v>55580.29814</v>
      </c>
      <c r="J172" s="42">
        <f t="shared" si="14"/>
        <v>0.13841269066116443</v>
      </c>
    </row>
    <row r="173" spans="1:10" ht="12.75">
      <c r="A173" s="18">
        <f>'[1]Asset check'!A178</f>
        <v>32234</v>
      </c>
      <c r="B173" s="12">
        <f>'[1]Asset check'!AK178</f>
        <v>2843391.1</v>
      </c>
      <c r="C173" s="12">
        <f>'[1]Asset check'!AM178</f>
        <v>35739.40434</v>
      </c>
      <c r="D173" s="42">
        <f t="shared" si="10"/>
        <v>0.05027715580878058</v>
      </c>
      <c r="E173" s="67">
        <f>'[1]Liability check'!AJ178</f>
        <v>4497535.3524</v>
      </c>
      <c r="F173" s="12">
        <f>'[1]Liability check'!AM178</f>
        <v>69016.35239999999</v>
      </c>
      <c r="G173" s="42">
        <f t="shared" si="11"/>
        <v>0.06138148740791651</v>
      </c>
      <c r="H173" s="81">
        <f t="shared" si="12"/>
        <v>1654144.2524</v>
      </c>
      <c r="I173" s="12">
        <f t="shared" si="13"/>
        <v>33276.94805999999</v>
      </c>
      <c r="J173" s="42">
        <f t="shared" si="14"/>
        <v>0.0804692771182886</v>
      </c>
    </row>
    <row r="174" spans="1:10" ht="12.75">
      <c r="A174" s="18">
        <f>'[1]Asset check'!A179</f>
        <v>32325</v>
      </c>
      <c r="B174" s="12">
        <f>'[1]Asset check'!AK179</f>
        <v>2901073.1</v>
      </c>
      <c r="C174" s="12">
        <f>'[1]Asset check'!AM179</f>
        <v>34234.17739</v>
      </c>
      <c r="D174" s="42">
        <f t="shared" si="10"/>
        <v>0.04720208862024193</v>
      </c>
      <c r="E174" s="67">
        <f>'[1]Liability check'!AJ179</f>
        <v>4575726.4203</v>
      </c>
      <c r="F174" s="12">
        <f>'[1]Liability check'!AM179</f>
        <v>70421.42030000001</v>
      </c>
      <c r="G174" s="42">
        <f t="shared" si="11"/>
        <v>0.06156086604092291</v>
      </c>
      <c r="H174" s="81">
        <f t="shared" si="12"/>
        <v>1674653.3203000003</v>
      </c>
      <c r="I174" s="12">
        <f t="shared" si="13"/>
        <v>36187.242910000015</v>
      </c>
      <c r="J174" s="42">
        <f t="shared" si="14"/>
        <v>0.08643518624742552</v>
      </c>
    </row>
    <row r="175" spans="1:10" ht="12.75">
      <c r="A175" s="18">
        <f>'[1]Asset check'!A180</f>
        <v>32417</v>
      </c>
      <c r="B175" s="12">
        <f>'[1]Asset check'!AK180</f>
        <v>3056041.1</v>
      </c>
      <c r="C175" s="12">
        <f>'[1]Asset check'!AM180</f>
        <v>37010.81075</v>
      </c>
      <c r="D175" s="42">
        <f t="shared" si="10"/>
        <v>0.04844281806288534</v>
      </c>
      <c r="E175" s="67">
        <f>'[1]Liability check'!AJ180</f>
        <v>4850745.770500001</v>
      </c>
      <c r="F175" s="12">
        <f>'[1]Liability check'!AM180</f>
        <v>81569.7705</v>
      </c>
      <c r="G175" s="42">
        <f t="shared" si="11"/>
        <v>0.06726369458162061</v>
      </c>
      <c r="H175" s="81">
        <f t="shared" si="12"/>
        <v>1794704.6705000005</v>
      </c>
      <c r="I175" s="12">
        <f t="shared" si="13"/>
        <v>44558.95975</v>
      </c>
      <c r="J175" s="42">
        <f t="shared" si="14"/>
        <v>0.0993120717462355</v>
      </c>
    </row>
    <row r="176" spans="1:10" ht="12.75">
      <c r="A176" s="18">
        <f>'[1]Asset check'!A181</f>
        <v>32509</v>
      </c>
      <c r="B176" s="12">
        <f>'[1]Asset check'!AK181</f>
        <v>3262229.1</v>
      </c>
      <c r="C176" s="12">
        <f>'[1]Asset check'!AM181</f>
        <v>37329.31347</v>
      </c>
      <c r="D176" s="42">
        <f t="shared" si="10"/>
        <v>0.04577154126912791</v>
      </c>
      <c r="E176" s="67">
        <f>'[1]Liability check'!AJ181</f>
        <v>5073550.5592</v>
      </c>
      <c r="F176" s="12">
        <f>'[1]Liability check'!AM181</f>
        <v>79405.55919999999</v>
      </c>
      <c r="G176" s="42">
        <f t="shared" si="11"/>
        <v>0.06260354225189446</v>
      </c>
      <c r="H176" s="81">
        <f t="shared" si="12"/>
        <v>1811321.4592</v>
      </c>
      <c r="I176" s="12">
        <f t="shared" si="13"/>
        <v>42076.24572999999</v>
      </c>
      <c r="J176" s="42">
        <f t="shared" si="14"/>
        <v>0.09291833984804367</v>
      </c>
    </row>
    <row r="177" spans="1:10" ht="12.75">
      <c r="A177" s="18">
        <f>'[1]Asset check'!A182</f>
        <v>32599</v>
      </c>
      <c r="B177" s="12">
        <f>'[1]Asset check'!AK182</f>
        <v>3300421.1</v>
      </c>
      <c r="C177" s="12">
        <f>'[1]Asset check'!AM182</f>
        <v>38192.340370000005</v>
      </c>
      <c r="D177" s="42">
        <f t="shared" si="10"/>
        <v>0.046287839294204006</v>
      </c>
      <c r="E177" s="67">
        <f>'[1]Liability check'!AJ182</f>
        <v>5162853.6248</v>
      </c>
      <c r="F177" s="12">
        <f>'[1]Liability check'!AM182</f>
        <v>86279.6248</v>
      </c>
      <c r="G177" s="42">
        <f t="shared" si="11"/>
        <v>0.06684646210812713</v>
      </c>
      <c r="H177" s="81">
        <f t="shared" si="12"/>
        <v>1862432.5248000002</v>
      </c>
      <c r="I177" s="12">
        <f t="shared" si="13"/>
        <v>48087.28443</v>
      </c>
      <c r="J177" s="42">
        <f t="shared" si="14"/>
        <v>0.10327844641816254</v>
      </c>
    </row>
    <row r="178" spans="1:10" ht="12.75">
      <c r="A178" s="18">
        <f>'[1]Asset check'!A183</f>
        <v>32690</v>
      </c>
      <c r="B178" s="12">
        <f>'[1]Asset check'!AK183</f>
        <v>3359589.1</v>
      </c>
      <c r="C178" s="12">
        <f>'[1]Asset check'!AM183</f>
        <v>40296.658800000005</v>
      </c>
      <c r="D178" s="42">
        <f t="shared" si="10"/>
        <v>0.047978080176531115</v>
      </c>
      <c r="E178" s="67">
        <f>'[1]Liability check'!AJ183</f>
        <v>5247674.5361</v>
      </c>
      <c r="F178" s="12">
        <f>'[1]Liability check'!AM183</f>
        <v>79747.53610000001</v>
      </c>
      <c r="G178" s="42">
        <f t="shared" si="11"/>
        <v>0.06078695281225827</v>
      </c>
      <c r="H178" s="81">
        <f t="shared" si="12"/>
        <v>1888085.4361</v>
      </c>
      <c r="I178" s="12">
        <f t="shared" si="13"/>
        <v>39450.87730000001</v>
      </c>
      <c r="J178" s="42">
        <f t="shared" si="14"/>
        <v>0.08357858504854342</v>
      </c>
    </row>
    <row r="179" spans="1:10" ht="12.75">
      <c r="A179" s="18">
        <f>'[1]Asset check'!A184</f>
        <v>32782</v>
      </c>
      <c r="B179" s="12">
        <f>'[1]Asset check'!AK184</f>
        <v>3381374.1</v>
      </c>
      <c r="C179" s="12">
        <f>'[1]Asset check'!AM184</f>
        <v>33735.75221</v>
      </c>
      <c r="D179" s="42">
        <f t="shared" si="10"/>
        <v>0.03990774307995084</v>
      </c>
      <c r="E179" s="67">
        <f>'[1]Liability check'!AJ184</f>
        <v>5330370.9349</v>
      </c>
      <c r="F179" s="12">
        <f>'[1]Liability check'!AM184</f>
        <v>86351.9349</v>
      </c>
      <c r="G179" s="42">
        <f t="shared" si="11"/>
        <v>0.06479994428501813</v>
      </c>
      <c r="H179" s="81">
        <f t="shared" si="12"/>
        <v>1948996.8348999997</v>
      </c>
      <c r="I179" s="12">
        <f t="shared" si="13"/>
        <v>52616.182689999994</v>
      </c>
      <c r="J179" s="42">
        <f t="shared" si="14"/>
        <v>0.1079861839646336</v>
      </c>
    </row>
    <row r="180" spans="1:10" ht="12.75">
      <c r="A180" s="18">
        <f>'[1]Asset check'!A185</f>
        <v>32874</v>
      </c>
      <c r="B180" s="12">
        <f>'[1]Asset check'!AK185</f>
        <v>3373024.1</v>
      </c>
      <c r="C180" s="12">
        <f>'[1]Asset check'!AM185</f>
        <v>28156.38076</v>
      </c>
      <c r="D180" s="42">
        <f t="shared" si="10"/>
        <v>0.033390073625622775</v>
      </c>
      <c r="E180" s="67">
        <f>'[1]Liability check'!AJ185</f>
        <v>5384903.7325</v>
      </c>
      <c r="F180" s="12">
        <f>'[1]Liability check'!AM185</f>
        <v>78515.7325</v>
      </c>
      <c r="G180" s="42">
        <f t="shared" si="11"/>
        <v>0.05832284950694799</v>
      </c>
      <c r="H180" s="81">
        <f t="shared" si="12"/>
        <v>2011879.6324999998</v>
      </c>
      <c r="I180" s="12">
        <f t="shared" si="13"/>
        <v>50359.35174</v>
      </c>
      <c r="J180" s="42">
        <f t="shared" si="14"/>
        <v>0.10012398540447971</v>
      </c>
    </row>
    <row r="181" spans="1:10" ht="12.75">
      <c r="A181" s="18">
        <f>'[1]Asset check'!A186</f>
        <v>32964</v>
      </c>
      <c r="B181" s="12">
        <f>'[1]Asset check'!AK186</f>
        <v>3412172.1</v>
      </c>
      <c r="C181" s="12">
        <f>'[1]Asset check'!AM186</f>
        <v>29412.750787999998</v>
      </c>
      <c r="D181" s="42">
        <f t="shared" si="10"/>
        <v>0.03447979753190057</v>
      </c>
      <c r="E181" s="67">
        <f>'[1]Liability check'!AJ186</f>
        <v>5422611.1588</v>
      </c>
      <c r="F181" s="12">
        <f>'[1]Liability check'!AM186</f>
        <v>84782.1588</v>
      </c>
      <c r="G181" s="42">
        <f t="shared" si="11"/>
        <v>0.0625397295267337</v>
      </c>
      <c r="H181" s="81">
        <f t="shared" si="12"/>
        <v>2010439.0588000002</v>
      </c>
      <c r="I181" s="12">
        <f t="shared" si="13"/>
        <v>55369.40801200001</v>
      </c>
      <c r="J181" s="42">
        <f t="shared" si="14"/>
        <v>0.11016381276445981</v>
      </c>
    </row>
    <row r="182" spans="1:10" ht="12.75">
      <c r="A182" s="18">
        <f>'[1]Asset check'!A187</f>
        <v>33055</v>
      </c>
      <c r="B182" s="12">
        <f>'[1]Asset check'!AK187</f>
        <v>3495341.1</v>
      </c>
      <c r="C182" s="12">
        <f>'[1]Asset check'!AM187</f>
        <v>34270.53855</v>
      </c>
      <c r="D182" s="42">
        <f t="shared" si="10"/>
        <v>0.039218534122463754</v>
      </c>
      <c r="E182" s="67">
        <f>'[1]Liability check'!AJ187</f>
        <v>5521231.579700001</v>
      </c>
      <c r="F182" s="12">
        <f>'[1]Liability check'!AM187</f>
        <v>81318.5797</v>
      </c>
      <c r="G182" s="42">
        <f t="shared" si="11"/>
        <v>0.058913362735216766</v>
      </c>
      <c r="H182" s="81">
        <f t="shared" si="12"/>
        <v>2025890.4797000005</v>
      </c>
      <c r="I182" s="12">
        <f t="shared" si="13"/>
        <v>47048.041150000005</v>
      </c>
      <c r="J182" s="42">
        <f t="shared" si="14"/>
        <v>0.09289355297620434</v>
      </c>
    </row>
    <row r="183" spans="1:10" ht="12.75">
      <c r="A183" s="18">
        <f>'[1]Asset check'!A188</f>
        <v>33147</v>
      </c>
      <c r="B183" s="12">
        <f>'[1]Asset check'!AK188</f>
        <v>3484104.1</v>
      </c>
      <c r="C183" s="12">
        <f>'[1]Asset check'!AM188</f>
        <v>14381.773839999998</v>
      </c>
      <c r="D183" s="42">
        <f t="shared" si="10"/>
        <v>0.01651130210489405</v>
      </c>
      <c r="E183" s="67">
        <f>'[1]Liability check'!AJ188</f>
        <v>5578159.3722</v>
      </c>
      <c r="F183" s="12">
        <f>'[1]Liability check'!AM188</f>
        <v>88624.3722</v>
      </c>
      <c r="G183" s="42">
        <f t="shared" si="11"/>
        <v>0.063550978942394</v>
      </c>
      <c r="H183" s="81">
        <f t="shared" si="12"/>
        <v>2094055.2722</v>
      </c>
      <c r="I183" s="12">
        <f t="shared" si="13"/>
        <v>74242.59836</v>
      </c>
      <c r="J183" s="42">
        <f t="shared" si="14"/>
        <v>0.14181592882598795</v>
      </c>
    </row>
    <row r="184" spans="1:10" ht="12.75">
      <c r="A184" s="18">
        <f>'[1]Asset check'!A189</f>
        <v>33239</v>
      </c>
      <c r="B184" s="12">
        <f>'[1]Asset check'!AK189</f>
        <v>3519962.1</v>
      </c>
      <c r="C184" s="12">
        <f>'[1]Asset check'!AM189</f>
        <v>28265.21957</v>
      </c>
      <c r="D184" s="42">
        <f t="shared" si="10"/>
        <v>0.03211991352975079</v>
      </c>
      <c r="E184" s="67">
        <f>'[1]Liability check'!AJ189</f>
        <v>5589813.9015</v>
      </c>
      <c r="F184" s="12">
        <f>'[1]Liability check'!AM189</f>
        <v>73622.9015</v>
      </c>
      <c r="G184" s="42">
        <f t="shared" si="11"/>
        <v>0.05268361544576191</v>
      </c>
      <c r="H184" s="81">
        <f t="shared" si="12"/>
        <v>2069851.8014999996</v>
      </c>
      <c r="I184" s="12">
        <f t="shared" si="13"/>
        <v>45357.681930000006</v>
      </c>
      <c r="J184" s="42">
        <f t="shared" si="14"/>
        <v>0.08765397000332058</v>
      </c>
    </row>
    <row r="185" spans="1:10" ht="12.75">
      <c r="A185" s="18">
        <f>'[1]Asset check'!A190</f>
        <v>33329</v>
      </c>
      <c r="B185" s="12">
        <f>'[1]Asset check'!AK190</f>
        <v>3551997.1</v>
      </c>
      <c r="C185" s="12">
        <f>'[1]Asset check'!AM190</f>
        <v>37920.20472</v>
      </c>
      <c r="D185" s="42">
        <f t="shared" si="10"/>
        <v>0.04270296810771608</v>
      </c>
      <c r="E185" s="67">
        <f>'[1]Liability check'!AJ190</f>
        <v>5610794.122099999</v>
      </c>
      <c r="F185" s="12">
        <f>'[1]Liability check'!AM190</f>
        <v>77068.12210000001</v>
      </c>
      <c r="G185" s="42">
        <f t="shared" si="11"/>
        <v>0.05494275528409877</v>
      </c>
      <c r="H185" s="81">
        <f t="shared" si="12"/>
        <v>2058797.0220999992</v>
      </c>
      <c r="I185" s="12">
        <f t="shared" si="13"/>
        <v>39147.917380000006</v>
      </c>
      <c r="J185" s="42">
        <f t="shared" si="14"/>
        <v>0.07605979017799167</v>
      </c>
    </row>
    <row r="186" spans="1:10" ht="12.75">
      <c r="A186" s="18">
        <f>'[1]Asset check'!A191</f>
        <v>33420</v>
      </c>
      <c r="B186" s="12">
        <f>'[1]Asset check'!AK191</f>
        <v>3666339.1</v>
      </c>
      <c r="C186" s="12">
        <f>'[1]Asset check'!AM191</f>
        <v>21061.28123</v>
      </c>
      <c r="D186" s="42">
        <f t="shared" si="10"/>
        <v>0.02297799593060009</v>
      </c>
      <c r="E186" s="67">
        <f>'[1]Liability check'!AJ191</f>
        <v>5645742.4856</v>
      </c>
      <c r="F186" s="12">
        <f>'[1]Liability check'!AM191</f>
        <v>70853.4856</v>
      </c>
      <c r="G186" s="42">
        <f t="shared" si="11"/>
        <v>0.05019958723283502</v>
      </c>
      <c r="H186" s="81">
        <f t="shared" si="12"/>
        <v>1979403.3856000002</v>
      </c>
      <c r="I186" s="12">
        <f t="shared" si="13"/>
        <v>49792.20437</v>
      </c>
      <c r="J186" s="42">
        <f t="shared" si="14"/>
        <v>0.10062063090774577</v>
      </c>
    </row>
    <row r="187" spans="1:10" ht="12.75">
      <c r="A187" s="18">
        <f>'[1]Asset check'!A192</f>
        <v>33512</v>
      </c>
      <c r="B187" s="12">
        <f>'[1]Asset check'!AK192</f>
        <v>3646899.1</v>
      </c>
      <c r="C187" s="12">
        <f>'[1]Asset check'!AM192</f>
        <v>19975.84154</v>
      </c>
      <c r="D187" s="42">
        <f t="shared" si="10"/>
        <v>0.021909947045148575</v>
      </c>
      <c r="E187" s="67">
        <f>'[1]Liability check'!AJ192</f>
        <v>5619211.3513</v>
      </c>
      <c r="F187" s="12">
        <f>'[1]Liability check'!AM192</f>
        <v>74945.35130000001</v>
      </c>
      <c r="G187" s="42">
        <f t="shared" si="11"/>
        <v>0.05334937350784036</v>
      </c>
      <c r="H187" s="81">
        <f t="shared" si="12"/>
        <v>1972312.2513000001</v>
      </c>
      <c r="I187" s="12">
        <f t="shared" si="13"/>
        <v>54969.50976000001</v>
      </c>
      <c r="J187" s="42">
        <f t="shared" si="14"/>
        <v>0.11148236740661777</v>
      </c>
    </row>
    <row r="188" spans="1:10" ht="12.75">
      <c r="A188" s="18">
        <f>'[1]Asset check'!A193</f>
        <v>33604</v>
      </c>
      <c r="B188" s="12">
        <f>'[1]Asset check'!AK193</f>
        <v>3754984.1</v>
      </c>
      <c r="C188" s="12">
        <f>'[1]Asset check'!AM193</f>
        <v>25587.15305</v>
      </c>
      <c r="D188" s="42">
        <f t="shared" si="10"/>
        <v>0.02725673650655405</v>
      </c>
      <c r="E188" s="67">
        <f>'[1]Liability check'!AJ193</f>
        <v>5720068.6752</v>
      </c>
      <c r="F188" s="12">
        <f>'[1]Liability check'!AM193</f>
        <v>61279.6752</v>
      </c>
      <c r="G188" s="42">
        <f t="shared" si="11"/>
        <v>0.042852405227709875</v>
      </c>
      <c r="H188" s="81">
        <f t="shared" si="12"/>
        <v>1965084.5752000003</v>
      </c>
      <c r="I188" s="12">
        <f t="shared" si="13"/>
        <v>35692.52215</v>
      </c>
      <c r="J188" s="42">
        <f t="shared" si="14"/>
        <v>0.07265340657689977</v>
      </c>
    </row>
    <row r="189" spans="1:10" ht="12.75">
      <c r="A189" s="18">
        <f>'[1]Asset check'!A194</f>
        <v>33695</v>
      </c>
      <c r="B189" s="12">
        <f>'[1]Asset check'!AK194</f>
        <v>3806448.1</v>
      </c>
      <c r="C189" s="12">
        <f>'[1]Asset check'!AM194</f>
        <v>13105.62553</v>
      </c>
      <c r="D189" s="42">
        <f t="shared" si="10"/>
        <v>0.013772025978759567</v>
      </c>
      <c r="E189" s="67">
        <f>'[1]Liability check'!AJ194</f>
        <v>5726117.81314</v>
      </c>
      <c r="F189" s="12">
        <f>'[1]Liability check'!AM194</f>
        <v>66667.81314</v>
      </c>
      <c r="G189" s="42">
        <f t="shared" si="11"/>
        <v>0.04657103840023279</v>
      </c>
      <c r="H189" s="81">
        <f t="shared" si="12"/>
        <v>1919669.7131400001</v>
      </c>
      <c r="I189" s="12">
        <f t="shared" si="13"/>
        <v>53562.18761</v>
      </c>
      <c r="J189" s="42">
        <f t="shared" si="14"/>
        <v>0.11160708999755678</v>
      </c>
    </row>
    <row r="190" spans="1:10" ht="12.75">
      <c r="A190" s="18">
        <f>'[1]Asset check'!A195</f>
        <v>33786</v>
      </c>
      <c r="B190" s="12">
        <f>'[1]Asset check'!AK195</f>
        <v>3837403.1</v>
      </c>
      <c r="C190" s="12">
        <f>'[1]Asset check'!AM195</f>
        <v>18855.5118</v>
      </c>
      <c r="D190" s="42">
        <f t="shared" si="10"/>
        <v>0.01965444995861915</v>
      </c>
      <c r="E190" s="67">
        <f>'[1]Liability check'!AJ195</f>
        <v>5728556.2106</v>
      </c>
      <c r="F190" s="12">
        <f>'[1]Liability check'!AM195</f>
        <v>59441.2106</v>
      </c>
      <c r="G190" s="42">
        <f t="shared" si="11"/>
        <v>0.04150519496693511</v>
      </c>
      <c r="H190" s="81">
        <f t="shared" si="12"/>
        <v>1891153.1105999998</v>
      </c>
      <c r="I190" s="12">
        <f t="shared" si="13"/>
        <v>40585.6988</v>
      </c>
      <c r="J190" s="42">
        <f t="shared" si="14"/>
        <v>0.08584328486681549</v>
      </c>
    </row>
    <row r="191" spans="1:10" ht="12.75">
      <c r="A191" s="18">
        <f>'[1]Asset check'!A196</f>
        <v>33878</v>
      </c>
      <c r="B191" s="12">
        <f>'[1]Asset check'!AK196</f>
        <v>3819375.1</v>
      </c>
      <c r="C191" s="12">
        <f>'[1]Asset check'!AM196</f>
        <v>14590.028652</v>
      </c>
      <c r="D191" s="42">
        <f t="shared" si="10"/>
        <v>0.015280016515790765</v>
      </c>
      <c r="E191" s="67">
        <f>'[1]Liability check'!AJ196</f>
        <v>5751824.05141</v>
      </c>
      <c r="F191" s="12">
        <f>'[1]Liability check'!AM196</f>
        <v>66789.05141</v>
      </c>
      <c r="G191" s="42">
        <f t="shared" si="11"/>
        <v>0.046447214527452284</v>
      </c>
      <c r="H191" s="81">
        <f t="shared" si="12"/>
        <v>1932448.9514099997</v>
      </c>
      <c r="I191" s="12">
        <f t="shared" si="13"/>
        <v>52199.022758</v>
      </c>
      <c r="J191" s="42">
        <f t="shared" si="14"/>
        <v>0.10804740320806569</v>
      </c>
    </row>
    <row r="192" spans="1:10" ht="12.75">
      <c r="A192" s="18">
        <f>'[1]Asset check'!A197</f>
        <v>33970</v>
      </c>
      <c r="B192" s="12">
        <f>'[1]Asset check'!AK197</f>
        <v>3919581.1</v>
      </c>
      <c r="C192" s="12">
        <f>'[1]Asset check'!AM197</f>
        <v>21817.83992</v>
      </c>
      <c r="D192" s="42">
        <f t="shared" si="10"/>
        <v>0.022265481298498962</v>
      </c>
      <c r="E192" s="67">
        <f>'[1]Liability check'!AJ197</f>
        <v>5808982.1359</v>
      </c>
      <c r="F192" s="12">
        <f>'[1]Liability check'!AM197</f>
        <v>56819.1359</v>
      </c>
      <c r="G192" s="42">
        <f t="shared" si="11"/>
        <v>0.039125020232961605</v>
      </c>
      <c r="H192" s="81">
        <f t="shared" si="12"/>
        <v>1889401.0359</v>
      </c>
      <c r="I192" s="12">
        <f t="shared" si="13"/>
        <v>35001.29598</v>
      </c>
      <c r="J192" s="42">
        <f t="shared" si="14"/>
        <v>0.07410030017968618</v>
      </c>
    </row>
    <row r="193" spans="1:10" ht="12.75">
      <c r="A193" s="18">
        <f>'[1]Asset check'!A198</f>
        <v>34060</v>
      </c>
      <c r="B193" s="12">
        <f>'[1]Asset check'!AK198</f>
        <v>3993665.1</v>
      </c>
      <c r="C193" s="12">
        <f>'[1]Asset check'!AM198</f>
        <v>17791.12614</v>
      </c>
      <c r="D193" s="42">
        <f t="shared" si="10"/>
        <v>0.017819347085462924</v>
      </c>
      <c r="E193" s="67">
        <f>'[1]Liability check'!AJ198</f>
        <v>5859152.6439</v>
      </c>
      <c r="F193" s="12">
        <f>'[1]Liability check'!AM198</f>
        <v>62394.6439</v>
      </c>
      <c r="G193" s="42">
        <f t="shared" si="11"/>
        <v>0.04259636004872442</v>
      </c>
      <c r="H193" s="81">
        <f t="shared" si="12"/>
        <v>1865487.5438999995</v>
      </c>
      <c r="I193" s="12">
        <f t="shared" si="13"/>
        <v>44603.51776</v>
      </c>
      <c r="J193" s="42">
        <f t="shared" si="14"/>
        <v>0.09563937943375729</v>
      </c>
    </row>
    <row r="194" spans="1:10" ht="12.75">
      <c r="A194" s="18">
        <f>'[1]Asset check'!A199</f>
        <v>34151</v>
      </c>
      <c r="B194" s="12">
        <f>'[1]Asset check'!AK199</f>
        <v>4069634.1</v>
      </c>
      <c r="C194" s="12">
        <f>'[1]Asset check'!AM199</f>
        <v>17920.78655</v>
      </c>
      <c r="D194" s="42">
        <f t="shared" si="10"/>
        <v>0.01761415017630209</v>
      </c>
      <c r="E194" s="67">
        <f>'[1]Liability check'!AJ199</f>
        <v>5888737.7112</v>
      </c>
      <c r="F194" s="12">
        <f>'[1]Liability check'!AM199</f>
        <v>56950.7112</v>
      </c>
      <c r="G194" s="42">
        <f t="shared" si="11"/>
        <v>0.03868449504326431</v>
      </c>
      <c r="H194" s="81">
        <f t="shared" si="12"/>
        <v>1819103.6111999997</v>
      </c>
      <c r="I194" s="12">
        <f t="shared" si="13"/>
        <v>39029.92465</v>
      </c>
      <c r="J194" s="42">
        <f t="shared" si="14"/>
        <v>0.0858223234997666</v>
      </c>
    </row>
    <row r="195" spans="1:10" ht="12.75">
      <c r="A195" s="18">
        <f>'[1]Asset check'!A200</f>
        <v>34243</v>
      </c>
      <c r="B195" s="12">
        <f>'[1]Asset check'!AK200</f>
        <v>4073227.1</v>
      </c>
      <c r="C195" s="12">
        <f>'[1]Asset check'!AM200</f>
        <v>21741.250750000003</v>
      </c>
      <c r="D195" s="42">
        <f t="shared" si="10"/>
        <v>0.021350393892842365</v>
      </c>
      <c r="E195" s="67">
        <f>'[1]Liability check'!AJ200</f>
        <v>5961072.952029999</v>
      </c>
      <c r="F195" s="12">
        <f>'[1]Liability check'!AM200</f>
        <v>65050.95203</v>
      </c>
      <c r="G195" s="42">
        <f t="shared" si="11"/>
        <v>0.043650498863864684</v>
      </c>
      <c r="H195" s="81">
        <f t="shared" si="12"/>
        <v>1887845.8520299993</v>
      </c>
      <c r="I195" s="12">
        <f t="shared" si="13"/>
        <v>43309.701279999994</v>
      </c>
      <c r="J195" s="42">
        <f t="shared" si="14"/>
        <v>0.0917653339830243</v>
      </c>
    </row>
    <row r="196" spans="1:10" ht="12.75">
      <c r="A196" s="18">
        <f>'[1]Asset check'!A201</f>
        <v>34335</v>
      </c>
      <c r="B196" s="12">
        <f>'[1]Asset check'!AK201</f>
        <v>4115153.1</v>
      </c>
      <c r="C196" s="12">
        <f>'[1]Asset check'!AM201</f>
        <v>23466.924499999997</v>
      </c>
      <c r="D196" s="42">
        <f aca="true" t="shared" si="15" ref="D196:D218">4*C196/B196</f>
        <v>0.02281025656129294</v>
      </c>
      <c r="E196" s="67">
        <f>'[1]Liability check'!AJ201</f>
        <v>5994882.9098000005</v>
      </c>
      <c r="F196" s="12">
        <f>'[1]Liability check'!AM201</f>
        <v>58547.90980000001</v>
      </c>
      <c r="G196" s="42">
        <f aca="true" t="shared" si="16" ref="G196:G218">4*F196/E196</f>
        <v>0.039065256606957324</v>
      </c>
      <c r="H196" s="81">
        <f aca="true" t="shared" si="17" ref="H196:H218">E196-B196</f>
        <v>1879729.8098000004</v>
      </c>
      <c r="I196" s="12">
        <f aca="true" t="shared" si="18" ref="I196:I218">F196-C196</f>
        <v>35080.985300000015</v>
      </c>
      <c r="J196" s="42">
        <f aca="true" t="shared" si="19" ref="J196:J218">4*I196/H196</f>
        <v>0.07465112297970646</v>
      </c>
    </row>
    <row r="197" spans="1:10" ht="12.75">
      <c r="A197" s="18">
        <f>'[1]Asset check'!A202</f>
        <v>34425</v>
      </c>
      <c r="B197" s="12">
        <f>'[1]Asset check'!AK202</f>
        <v>4175728.1</v>
      </c>
      <c r="C197" s="12">
        <f>'[1]Asset check'!AM202</f>
        <v>14889.3128</v>
      </c>
      <c r="D197" s="42">
        <f t="shared" si="15"/>
        <v>0.01426272251778079</v>
      </c>
      <c r="E197" s="67">
        <f>'[1]Liability check'!AJ202</f>
        <v>6071817.2224</v>
      </c>
      <c r="F197" s="12">
        <f>'[1]Liability check'!AM202</f>
        <v>68671.2224</v>
      </c>
      <c r="G197" s="42">
        <f t="shared" si="16"/>
        <v>0.04523932120134302</v>
      </c>
      <c r="H197" s="81">
        <f t="shared" si="17"/>
        <v>1896089.1224000002</v>
      </c>
      <c r="I197" s="12">
        <f t="shared" si="18"/>
        <v>53781.9096</v>
      </c>
      <c r="J197" s="42">
        <f t="shared" si="19"/>
        <v>0.11345861112672768</v>
      </c>
    </row>
    <row r="198" spans="1:10" ht="12.75">
      <c r="A198" s="18">
        <f>'[1]Asset check'!A203</f>
        <v>34516</v>
      </c>
      <c r="B198" s="12">
        <f>'[1]Asset check'!AK203</f>
        <v>4209394.1</v>
      </c>
      <c r="C198" s="12">
        <f>'[1]Asset check'!AM203</f>
        <v>29086.901670000003</v>
      </c>
      <c r="D198" s="42">
        <f t="shared" si="15"/>
        <v>0.02763998901409588</v>
      </c>
      <c r="E198" s="67">
        <f>'[1]Liability check'!AJ203</f>
        <v>6126182.0329</v>
      </c>
      <c r="F198" s="12">
        <f>'[1]Liability check'!AM203</f>
        <v>67267.03289999999</v>
      </c>
      <c r="G198" s="42">
        <f t="shared" si="16"/>
        <v>0.043921014778045865</v>
      </c>
      <c r="H198" s="81">
        <f t="shared" si="17"/>
        <v>1916787.9329000004</v>
      </c>
      <c r="I198" s="12">
        <f t="shared" si="18"/>
        <v>38180.131229999984</v>
      </c>
      <c r="J198" s="42">
        <f t="shared" si="19"/>
        <v>0.07967523287197542</v>
      </c>
    </row>
    <row r="199" spans="1:10" ht="12.75">
      <c r="A199" s="18">
        <f>'[1]Asset check'!A204</f>
        <v>34608</v>
      </c>
      <c r="B199" s="12">
        <f>'[1]Asset check'!AK204</f>
        <v>4294753.1</v>
      </c>
      <c r="C199" s="12">
        <f>'[1]Asset check'!AM204</f>
        <v>34049.84825</v>
      </c>
      <c r="D199" s="42">
        <f t="shared" si="15"/>
        <v>0.031712973907626965</v>
      </c>
      <c r="E199" s="67">
        <f>'[1]Liability check'!AJ204</f>
        <v>6283386.2473</v>
      </c>
      <c r="F199" s="12">
        <f>'[1]Liability check'!AM204</f>
        <v>79983.2473</v>
      </c>
      <c r="G199" s="42">
        <f t="shared" si="16"/>
        <v>0.05091728832323123</v>
      </c>
      <c r="H199" s="81">
        <f t="shared" si="17"/>
        <v>1988633.1473000003</v>
      </c>
      <c r="I199" s="12">
        <f t="shared" si="18"/>
        <v>45933.39905</v>
      </c>
      <c r="J199" s="42">
        <f t="shared" si="19"/>
        <v>0.09239190066275325</v>
      </c>
    </row>
    <row r="200" spans="1:10" ht="12.75">
      <c r="A200" s="18">
        <f>'[1]Asset check'!A205</f>
        <v>34700</v>
      </c>
      <c r="B200" s="12">
        <f>'[1]Asset check'!AK205</f>
        <v>4281472.1</v>
      </c>
      <c r="C200" s="12">
        <f>'[1]Asset check'!AM205</f>
        <v>29080.530529999996</v>
      </c>
      <c r="D200" s="42">
        <f t="shared" si="15"/>
        <v>0.027168721272293236</v>
      </c>
      <c r="E200" s="67">
        <f>'[1]Liability check'!AJ205</f>
        <v>6357809.4002</v>
      </c>
      <c r="F200" s="12">
        <f>'[1]Liability check'!AM205</f>
        <v>75009.4002</v>
      </c>
      <c r="G200" s="42">
        <f t="shared" si="16"/>
        <v>0.04719197791468263</v>
      </c>
      <c r="H200" s="81">
        <f t="shared" si="17"/>
        <v>2076337.3002000004</v>
      </c>
      <c r="I200" s="12">
        <f t="shared" si="18"/>
        <v>45928.86967000001</v>
      </c>
      <c r="J200" s="42">
        <f t="shared" si="19"/>
        <v>0.08848055595894938</v>
      </c>
    </row>
    <row r="201" spans="1:10" ht="12.75">
      <c r="A201" s="18">
        <f>'[1]Asset check'!A206</f>
        <v>34790</v>
      </c>
      <c r="B201" s="12">
        <f>'[1]Asset check'!AK206</f>
        <v>4389912.1</v>
      </c>
      <c r="C201" s="12">
        <f>'[1]Asset check'!AM206</f>
        <v>44572.535599999996</v>
      </c>
      <c r="D201" s="42">
        <f t="shared" si="15"/>
        <v>0.0406136018987715</v>
      </c>
      <c r="E201" s="67">
        <f>'[1]Liability check'!AJ206</f>
        <v>6473933.1797</v>
      </c>
      <c r="F201" s="12">
        <f>'[1]Liability check'!AM206</f>
        <v>80252.17970000001</v>
      </c>
      <c r="G201" s="42">
        <f t="shared" si="16"/>
        <v>0.04958480569533395</v>
      </c>
      <c r="H201" s="81">
        <f t="shared" si="17"/>
        <v>2084021.0797000006</v>
      </c>
      <c r="I201" s="12">
        <f t="shared" si="18"/>
        <v>35679.64410000001</v>
      </c>
      <c r="J201" s="42">
        <f t="shared" si="19"/>
        <v>0.06848230941145024</v>
      </c>
    </row>
    <row r="202" spans="1:10" ht="12.75">
      <c r="A202" s="18">
        <f>'[1]Asset check'!A207</f>
        <v>34881</v>
      </c>
      <c r="B202" s="12">
        <f>'[1]Asset check'!AK207</f>
        <v>4473725.1</v>
      </c>
      <c r="C202" s="12">
        <f>'[1]Asset check'!AM207</f>
        <v>46512.8822</v>
      </c>
      <c r="D202" s="42">
        <f t="shared" si="15"/>
        <v>0.04158760867984491</v>
      </c>
      <c r="E202" s="67">
        <f>'[1]Liability check'!AJ207</f>
        <v>6588741.4146</v>
      </c>
      <c r="F202" s="12">
        <f>'[1]Liability check'!AM207</f>
        <v>74142.4146</v>
      </c>
      <c r="G202" s="42">
        <f t="shared" si="16"/>
        <v>0.04501157956249899</v>
      </c>
      <c r="H202" s="81">
        <f t="shared" si="17"/>
        <v>2115016.3146</v>
      </c>
      <c r="I202" s="12">
        <f t="shared" si="18"/>
        <v>27629.532400000004</v>
      </c>
      <c r="J202" s="42">
        <f t="shared" si="19"/>
        <v>0.05225403172405392</v>
      </c>
    </row>
    <row r="203" spans="1:10" ht="12.75">
      <c r="A203" s="18">
        <f>'[1]Asset check'!A208</f>
        <v>34973</v>
      </c>
      <c r="B203" s="12">
        <f>'[1]Asset check'!AK208</f>
        <v>4585771.1</v>
      </c>
      <c r="C203" s="12">
        <f>'[1]Asset check'!AM208</f>
        <v>37847.97154</v>
      </c>
      <c r="D203" s="42">
        <f t="shared" si="15"/>
        <v>0.03301339793431905</v>
      </c>
      <c r="E203" s="67">
        <f>'[1]Liability check'!AJ208</f>
        <v>6741586.640699999</v>
      </c>
      <c r="F203" s="12">
        <f>'[1]Liability check'!AM208</f>
        <v>79809.64069999999</v>
      </c>
      <c r="G203" s="42">
        <f t="shared" si="16"/>
        <v>0.04735362457150776</v>
      </c>
      <c r="H203" s="81">
        <f t="shared" si="17"/>
        <v>2155815.5407</v>
      </c>
      <c r="I203" s="12">
        <f t="shared" si="18"/>
        <v>41961.66915999999</v>
      </c>
      <c r="J203" s="42">
        <f t="shared" si="19"/>
        <v>0.07785762439837485</v>
      </c>
    </row>
    <row r="204" spans="1:10" ht="12.75">
      <c r="A204" s="18">
        <f>'[1]Asset check'!A209</f>
        <v>35065</v>
      </c>
      <c r="B204" s="12">
        <f>'[1]Asset check'!AK209</f>
        <v>4664008.1</v>
      </c>
      <c r="C204" s="12">
        <f>'[1]Asset check'!AM209</f>
        <v>40607.45233</v>
      </c>
      <c r="D204" s="42">
        <f t="shared" si="15"/>
        <v>0.034826227964741316</v>
      </c>
      <c r="E204" s="67">
        <f>'[1]Liability check'!AJ209</f>
        <v>6840711.8438</v>
      </c>
      <c r="F204" s="12">
        <f>'[1]Liability check'!AM209</f>
        <v>72450.8438</v>
      </c>
      <c r="G204" s="42">
        <f t="shared" si="16"/>
        <v>0.042364505597858204</v>
      </c>
      <c r="H204" s="81">
        <f t="shared" si="17"/>
        <v>2176703.7438000003</v>
      </c>
      <c r="I204" s="12">
        <f t="shared" si="18"/>
        <v>31843.391470000002</v>
      </c>
      <c r="J204" s="42">
        <f t="shared" si="19"/>
        <v>0.058516721093903414</v>
      </c>
    </row>
    <row r="205" spans="1:10" ht="12.75">
      <c r="A205" s="18">
        <f>'[1]Asset check'!A210</f>
        <v>35156</v>
      </c>
      <c r="B205" s="12">
        <f>'[1]Asset check'!AK210</f>
        <v>4765645.1</v>
      </c>
      <c r="C205" s="12">
        <f>'[1]Asset check'!AM210</f>
        <v>41247.427240000005</v>
      </c>
      <c r="D205" s="42">
        <f t="shared" si="15"/>
        <v>0.03462064536866164</v>
      </c>
      <c r="E205" s="67">
        <f>'[1]Liability check'!AJ210</f>
        <v>6970299.927300001</v>
      </c>
      <c r="F205" s="12">
        <f>'[1]Liability check'!AM210</f>
        <v>79199.9273</v>
      </c>
      <c r="G205" s="42">
        <f t="shared" si="16"/>
        <v>0.04544993938628331</v>
      </c>
      <c r="H205" s="81">
        <f t="shared" si="17"/>
        <v>2204654.827300001</v>
      </c>
      <c r="I205" s="12">
        <f t="shared" si="18"/>
        <v>37952.50005999999</v>
      </c>
      <c r="J205" s="42">
        <f t="shared" si="19"/>
        <v>0.06885885189833495</v>
      </c>
    </row>
    <row r="206" spans="1:10" ht="12.75">
      <c r="A206" s="18">
        <f>'[1]Asset check'!A211</f>
        <v>35247</v>
      </c>
      <c r="B206" s="12">
        <f>'[1]Asset check'!AK211</f>
        <v>4932302.1</v>
      </c>
      <c r="C206" s="12">
        <f>'[1]Asset check'!AM211</f>
        <v>28430.122326</v>
      </c>
      <c r="D206" s="42">
        <f t="shared" si="15"/>
        <v>0.0230562700739681</v>
      </c>
      <c r="E206" s="67">
        <f>'[1]Liability check'!AJ211</f>
        <v>7095403.6285</v>
      </c>
      <c r="F206" s="12">
        <f>'[1]Liability check'!AM211</f>
        <v>74261.62849999999</v>
      </c>
      <c r="G206" s="42">
        <f t="shared" si="16"/>
        <v>0.04186463935707022</v>
      </c>
      <c r="H206" s="81">
        <f t="shared" si="17"/>
        <v>2163101.5285</v>
      </c>
      <c r="I206" s="12">
        <f t="shared" si="18"/>
        <v>45831.506173999995</v>
      </c>
      <c r="J206" s="42">
        <f t="shared" si="19"/>
        <v>0.08475146556025374</v>
      </c>
    </row>
    <row r="207" spans="1:10" ht="12.75">
      <c r="A207" s="18">
        <f>'[1]Asset check'!A212</f>
        <v>35339</v>
      </c>
      <c r="B207" s="12">
        <f>'[1]Asset check'!AK212</f>
        <v>4991144.1</v>
      </c>
      <c r="C207" s="12">
        <f>'[1]Asset check'!AM212</f>
        <v>54989.408859999996</v>
      </c>
      <c r="D207" s="42">
        <f t="shared" si="15"/>
        <v>0.04406958225069078</v>
      </c>
      <c r="E207" s="67">
        <f>'[1]Liability check'!AJ212</f>
        <v>7207781.204</v>
      </c>
      <c r="F207" s="12">
        <f>'[1]Liability check'!AM212</f>
        <v>78293.204</v>
      </c>
      <c r="G207" s="42">
        <f t="shared" si="16"/>
        <v>0.04344926783102169</v>
      </c>
      <c r="H207" s="81">
        <f t="shared" si="17"/>
        <v>2216637.1040000003</v>
      </c>
      <c r="I207" s="12">
        <f t="shared" si="18"/>
        <v>23303.795140000002</v>
      </c>
      <c r="J207" s="42">
        <f t="shared" si="19"/>
        <v>0.04205252199008575</v>
      </c>
    </row>
    <row r="208" spans="1:10" ht="12.75">
      <c r="A208" s="18">
        <f>'[1]Asset check'!A213</f>
        <v>35431</v>
      </c>
      <c r="B208" s="12">
        <f>'[1]Asset check'!AK213</f>
        <v>5046104.1</v>
      </c>
      <c r="C208" s="12">
        <f>'[1]Asset check'!AM213</f>
        <v>56916.59781000001</v>
      </c>
      <c r="D208" s="42">
        <f t="shared" si="15"/>
        <v>0.04511726011359933</v>
      </c>
      <c r="E208" s="67">
        <f>'[1]Liability check'!AJ213</f>
        <v>7311173.2714</v>
      </c>
      <c r="F208" s="12">
        <f>'[1]Liability check'!AM213</f>
        <v>75348.2714</v>
      </c>
      <c r="G208" s="42">
        <f t="shared" si="16"/>
        <v>0.04122362778338133</v>
      </c>
      <c r="H208" s="81">
        <f t="shared" si="17"/>
        <v>2265069.1714000003</v>
      </c>
      <c r="I208" s="12">
        <f t="shared" si="18"/>
        <v>18431.67358999999</v>
      </c>
      <c r="J208" s="42">
        <f t="shared" si="19"/>
        <v>0.032549422901036955</v>
      </c>
    </row>
    <row r="209" spans="1:10" ht="12.75">
      <c r="A209" s="18">
        <f>'[1]Asset check'!A214</f>
        <v>35521</v>
      </c>
      <c r="B209" s="12">
        <f>'[1]Asset check'!AK214</f>
        <v>5106894.1</v>
      </c>
      <c r="C209" s="12">
        <f>'[1]Asset check'!AM214</f>
        <v>29780.35438</v>
      </c>
      <c r="D209" s="42">
        <f t="shared" si="15"/>
        <v>0.02332560949716972</v>
      </c>
      <c r="E209" s="67">
        <f>'[1]Liability check'!AJ214</f>
        <v>7411013.9893</v>
      </c>
      <c r="F209" s="12">
        <f>'[1]Liability check'!AM214</f>
        <v>83862.9893</v>
      </c>
      <c r="G209" s="42">
        <f t="shared" si="16"/>
        <v>0.04526397571025025</v>
      </c>
      <c r="H209" s="81">
        <f t="shared" si="17"/>
        <v>2304119.8893</v>
      </c>
      <c r="I209" s="12">
        <f t="shared" si="18"/>
        <v>54082.63492</v>
      </c>
      <c r="J209" s="42">
        <f t="shared" si="19"/>
        <v>0.09388857788373244</v>
      </c>
    </row>
    <row r="210" spans="1:10" ht="12.75">
      <c r="A210" s="18">
        <f>'[1]Asset check'!A215</f>
        <v>35612</v>
      </c>
      <c r="B210" s="12">
        <f>'[1]Asset check'!AK215</f>
        <v>5195533.1</v>
      </c>
      <c r="C210" s="12">
        <f>'[1]Asset check'!AM215</f>
        <v>95298.42781</v>
      </c>
      <c r="D210" s="42">
        <f t="shared" si="15"/>
        <v>0.07336950874973734</v>
      </c>
      <c r="E210" s="67">
        <f>'[1]Liability check'!AJ215</f>
        <v>7558424.7974</v>
      </c>
      <c r="F210" s="12">
        <f>'[1]Liability check'!AM215</f>
        <v>77367.7974</v>
      </c>
      <c r="G210" s="42">
        <f t="shared" si="16"/>
        <v>0.0409438736106039</v>
      </c>
      <c r="H210" s="81">
        <f t="shared" si="17"/>
        <v>2362891.6974</v>
      </c>
      <c r="I210" s="12">
        <f t="shared" si="18"/>
        <v>-17930.630409999998</v>
      </c>
      <c r="J210" s="42">
        <f t="shared" si="19"/>
        <v>-0.030353706739466576</v>
      </c>
    </row>
    <row r="211" spans="1:10" ht="12.75">
      <c r="A211" s="18">
        <f>'[1]Asset check'!A216</f>
        <v>35704</v>
      </c>
      <c r="B211" s="12">
        <f>'[1]Asset check'!AK216</f>
        <v>5113207.1</v>
      </c>
      <c r="C211" s="12">
        <f>'[1]Asset check'!AM216</f>
        <v>37477.88059</v>
      </c>
      <c r="D211" s="42">
        <f t="shared" si="15"/>
        <v>0.02931849217685707</v>
      </c>
      <c r="E211" s="67">
        <f>'[1]Liability check'!AJ216</f>
        <v>7676995.618100001</v>
      </c>
      <c r="F211" s="12">
        <f>'[1]Liability check'!AM216</f>
        <v>84329.61809999999</v>
      </c>
      <c r="G211" s="42">
        <f t="shared" si="16"/>
        <v>0.043938864782559796</v>
      </c>
      <c r="H211" s="81">
        <f t="shared" si="17"/>
        <v>2563788.518100001</v>
      </c>
      <c r="I211" s="12">
        <f t="shared" si="18"/>
        <v>46851.73750999999</v>
      </c>
      <c r="J211" s="42">
        <f t="shared" si="19"/>
        <v>0.07309766336690104</v>
      </c>
    </row>
    <row r="212" spans="1:10" ht="12.75">
      <c r="A212" s="18">
        <f>'[1]Asset check'!A217</f>
        <v>35796</v>
      </c>
      <c r="B212" s="12">
        <f>'[1]Asset check'!AK217</f>
        <v>5175955.1</v>
      </c>
      <c r="C212" s="12">
        <f>'[1]Asset check'!AM217</f>
        <v>34022.19958</v>
      </c>
      <c r="D212" s="42">
        <f t="shared" si="15"/>
        <v>0.02629249977844669</v>
      </c>
      <c r="E212" s="67">
        <f>'[1]Liability check'!AJ217</f>
        <v>7829302.5675</v>
      </c>
      <c r="F212" s="12">
        <f>'[1]Liability check'!AM217</f>
        <v>80426.5675</v>
      </c>
      <c r="G212" s="42">
        <f t="shared" si="16"/>
        <v>0.0410900290576872</v>
      </c>
      <c r="H212" s="81">
        <f t="shared" si="17"/>
        <v>2653347.4675000003</v>
      </c>
      <c r="I212" s="12">
        <f t="shared" si="18"/>
        <v>46404.367920000004</v>
      </c>
      <c r="J212" s="42">
        <f t="shared" si="19"/>
        <v>0.06995596089602614</v>
      </c>
    </row>
    <row r="213" spans="1:10" ht="12.75">
      <c r="A213" s="18">
        <f>'[1]Asset check'!A218</f>
        <v>35886</v>
      </c>
      <c r="B213" s="12">
        <f>'[1]Asset check'!AK218</f>
        <v>5253202.1</v>
      </c>
      <c r="C213" s="12">
        <f>'[1]Asset check'!AM218</f>
        <v>78190.65139</v>
      </c>
      <c r="D213" s="42">
        <f t="shared" si="15"/>
        <v>0.05953751628173605</v>
      </c>
      <c r="E213" s="67">
        <f>'[1]Liability check'!AJ218</f>
        <v>7969491.5879</v>
      </c>
      <c r="F213" s="12">
        <f>'[1]Liability check'!AM218</f>
        <v>88623.5879</v>
      </c>
      <c r="G213" s="42">
        <f t="shared" si="16"/>
        <v>0.04448142616001067</v>
      </c>
      <c r="H213" s="81">
        <f t="shared" si="17"/>
        <v>2716289.4879</v>
      </c>
      <c r="I213" s="12">
        <f t="shared" si="18"/>
        <v>10432.93651</v>
      </c>
      <c r="J213" s="42">
        <f t="shared" si="19"/>
        <v>0.015363511962144864</v>
      </c>
    </row>
    <row r="214" spans="1:10" ht="12.75">
      <c r="A214" s="18">
        <f>'[1]Asset check'!A219</f>
        <v>35977</v>
      </c>
      <c r="B214" s="12">
        <f>'[1]Asset check'!AK219</f>
        <v>5398781.1</v>
      </c>
      <c r="C214" s="12">
        <f>'[1]Asset check'!AM219</f>
        <v>41705.552560000004</v>
      </c>
      <c r="D214" s="42">
        <f t="shared" si="15"/>
        <v>0.03089997670770538</v>
      </c>
      <c r="E214" s="67">
        <f>'[1]Liability check'!AJ219</f>
        <v>8132917.2261</v>
      </c>
      <c r="F214" s="12">
        <f>'[1]Liability check'!AM219</f>
        <v>82833.2261</v>
      </c>
      <c r="G214" s="42">
        <f t="shared" si="16"/>
        <v>0.040739736454797906</v>
      </c>
      <c r="H214" s="81">
        <f t="shared" si="17"/>
        <v>2734136.1261</v>
      </c>
      <c r="I214" s="12">
        <f t="shared" si="18"/>
        <v>41127.673539999996</v>
      </c>
      <c r="J214" s="42">
        <f t="shared" si="19"/>
        <v>0.060169167361341196</v>
      </c>
    </row>
    <row r="215" spans="1:10" ht="12.75">
      <c r="A215" s="18">
        <f>'[1]Asset check'!A220</f>
        <v>36069</v>
      </c>
      <c r="B215" s="12">
        <f>'[1]Asset check'!AK220</f>
        <v>5405199.1</v>
      </c>
      <c r="C215" s="12">
        <f>'[1]Asset check'!AM220</f>
        <v>-6038.279829999996</v>
      </c>
      <c r="D215" s="42">
        <f t="shared" si="15"/>
        <v>-0.004468497621114453</v>
      </c>
      <c r="E215" s="67">
        <f>'[1]Liability check'!AJ220</f>
        <v>8323146.3004</v>
      </c>
      <c r="F215" s="12">
        <f>'[1]Liability check'!AM220</f>
        <v>85191.30040000001</v>
      </c>
      <c r="G215" s="42">
        <f t="shared" si="16"/>
        <v>0.040941873337444916</v>
      </c>
      <c r="H215" s="81">
        <f t="shared" si="17"/>
        <v>2917947.2004000004</v>
      </c>
      <c r="I215" s="12">
        <f t="shared" si="18"/>
        <v>91229.58023</v>
      </c>
      <c r="J215" s="42">
        <f t="shared" si="19"/>
        <v>0.1250599465507724</v>
      </c>
    </row>
    <row r="216" spans="1:10" ht="12.75">
      <c r="A216" s="18">
        <f>'[1]Asset check'!A221</f>
        <v>36161</v>
      </c>
      <c r="B216" s="12">
        <f>'[1]Asset check'!AK221</f>
        <v>5468054.1</v>
      </c>
      <c r="C216" s="12">
        <f>'[1]Asset check'!AM221</f>
        <v>108085.43433</v>
      </c>
      <c r="D216" s="42">
        <f t="shared" si="15"/>
        <v>0.07906683610171304</v>
      </c>
      <c r="E216" s="67">
        <f>'[1]Liability check'!AJ221</f>
        <v>8514833.539900001</v>
      </c>
      <c r="F216" s="12">
        <f>'[1]Liability check'!AM221</f>
        <v>83699.53989999999</v>
      </c>
      <c r="G216" s="42">
        <f t="shared" si="16"/>
        <v>0.03931940161027879</v>
      </c>
      <c r="H216" s="81">
        <f t="shared" si="17"/>
        <v>3046779.4399000015</v>
      </c>
      <c r="I216" s="12">
        <f t="shared" si="18"/>
        <v>-24385.894430000015</v>
      </c>
      <c r="J216" s="42">
        <f t="shared" si="19"/>
        <v>-0.03201530653731914</v>
      </c>
    </row>
    <row r="217" spans="1:10" ht="12.75">
      <c r="A217" s="18">
        <f>'[1]Asset check'!A222</f>
        <v>36251</v>
      </c>
      <c r="B217" s="12">
        <f>'[1]Asset check'!AK222</f>
        <v>5566423.1</v>
      </c>
      <c r="C217" s="12">
        <f>'[1]Asset check'!AM222</f>
        <v>52751.081470000005</v>
      </c>
      <c r="D217" s="42">
        <f t="shared" si="15"/>
        <v>0.037906627306142075</v>
      </c>
      <c r="E217" s="67">
        <f>'[1]Liability check'!AJ222</f>
        <v>8747825.0447</v>
      </c>
      <c r="F217" s="12">
        <f>'[1]Liability check'!AM222</f>
        <v>91944.0447</v>
      </c>
      <c r="G217" s="42">
        <f t="shared" si="16"/>
        <v>0.04204201352001463</v>
      </c>
      <c r="H217" s="81">
        <f t="shared" si="17"/>
        <v>3181401.944700001</v>
      </c>
      <c r="I217" s="12">
        <f t="shared" si="18"/>
        <v>39192.963229999994</v>
      </c>
      <c r="J217" s="42">
        <f t="shared" si="19"/>
        <v>0.049277600141400306</v>
      </c>
    </row>
    <row r="218" spans="1:12" ht="13.5" thickBot="1">
      <c r="A218" s="65">
        <f>'[1]Asset check'!A223</f>
        <v>36342</v>
      </c>
      <c r="B218" s="28">
        <f>'[1]Asset check'!AK223</f>
        <v>5675378.1</v>
      </c>
      <c r="C218" s="28">
        <f>'[1]Asset check'!AM223</f>
        <v>10170.107</v>
      </c>
      <c r="D218" s="47">
        <f t="shared" si="15"/>
        <v>0.007167879792889922</v>
      </c>
      <c r="E218" s="46">
        <f>'[1]Liability check'!AJ223</f>
        <v>8912366.0772</v>
      </c>
      <c r="F218" s="28">
        <f>'[1]Liability check'!AM223</f>
        <v>85653.0772</v>
      </c>
      <c r="G218" s="47">
        <f t="shared" si="16"/>
        <v>0.038442351428593764</v>
      </c>
      <c r="H218" s="82">
        <f t="shared" si="17"/>
        <v>3236987.9771999996</v>
      </c>
      <c r="I218" s="28">
        <f t="shared" si="18"/>
        <v>75482.9702</v>
      </c>
      <c r="J218" s="47">
        <f t="shared" si="19"/>
        <v>0.09327556448361343</v>
      </c>
      <c r="K218" s="2"/>
      <c r="L218" s="6"/>
    </row>
    <row r="219" spans="1:3" ht="12.75">
      <c r="A219" s="1"/>
      <c r="B219" s="2"/>
      <c r="C219" s="2"/>
    </row>
    <row r="220" spans="1:3" ht="12.75">
      <c r="A220" s="1"/>
      <c r="B220" s="2"/>
      <c r="C220" s="2"/>
    </row>
    <row r="221" spans="1:3" ht="12.75">
      <c r="A221" s="1"/>
      <c r="B221" s="2"/>
      <c r="C221" s="2"/>
    </row>
    <row r="222" spans="1:3" ht="12.75">
      <c r="A222" s="1"/>
      <c r="B222" s="2"/>
      <c r="C222" s="2"/>
    </row>
    <row r="223" spans="1:3" ht="12.75">
      <c r="A223" s="1"/>
      <c r="B223" s="2"/>
      <c r="C223" s="2"/>
    </row>
    <row r="224" spans="1:3" ht="12.75">
      <c r="A224" s="1"/>
      <c r="B224" s="2"/>
      <c r="C224" s="2"/>
    </row>
    <row r="225" spans="1:3" ht="12.75">
      <c r="A225" s="1"/>
      <c r="B225" s="2"/>
      <c r="C225" s="2"/>
    </row>
    <row r="226" spans="1:3" ht="12.75">
      <c r="A226" s="1"/>
      <c r="B226" s="2"/>
      <c r="C226" s="2"/>
    </row>
    <row r="227" spans="1:3" ht="12.75">
      <c r="A227" s="1"/>
      <c r="B227" s="2"/>
      <c r="C227" s="2"/>
    </row>
    <row r="228" spans="1:3" ht="12.75">
      <c r="A228" s="1"/>
      <c r="B228" s="2"/>
      <c r="C228" s="2"/>
    </row>
    <row r="229" spans="1:3" ht="12.75">
      <c r="A229" s="1"/>
      <c r="B229" s="2"/>
      <c r="C229" s="2"/>
    </row>
    <row r="230" spans="1:3" ht="12.75">
      <c r="A230" s="1"/>
      <c r="B230" s="2"/>
      <c r="C230" s="2"/>
    </row>
    <row r="231" spans="1:3" ht="12.75">
      <c r="A231" s="1"/>
      <c r="B231" s="2"/>
      <c r="C231" s="2"/>
    </row>
    <row r="232" spans="1:3" ht="12.75">
      <c r="A232" s="1"/>
      <c r="B232" s="2"/>
      <c r="C232" s="2"/>
    </row>
    <row r="233" spans="1:3" ht="12.75">
      <c r="A233" s="1"/>
      <c r="B233" s="2"/>
      <c r="C233" s="2"/>
    </row>
    <row r="234" spans="1:3" ht="12.75">
      <c r="A234" s="1"/>
      <c r="B234" s="2"/>
      <c r="C234" s="2"/>
    </row>
    <row r="235" spans="1:3" ht="12.75">
      <c r="A235" s="1"/>
      <c r="B235" s="2"/>
      <c r="C235" s="2"/>
    </row>
    <row r="236" spans="1:3" ht="12.75">
      <c r="A236" s="1"/>
      <c r="B236" s="2"/>
      <c r="C236" s="2"/>
    </row>
    <row r="237" spans="1:3" ht="12.75">
      <c r="A237" s="1"/>
      <c r="B237" s="2"/>
      <c r="C237" s="2"/>
    </row>
    <row r="238" spans="1:3" ht="12.75">
      <c r="A238" s="1"/>
      <c r="B238" s="2"/>
      <c r="C238" s="2"/>
    </row>
    <row r="239" spans="1:3" ht="12.75">
      <c r="A239" s="1"/>
      <c r="B239" s="2"/>
      <c r="C239" s="2"/>
    </row>
    <row r="240" spans="1:3" ht="12.75">
      <c r="A240" s="1"/>
      <c r="B240" s="2"/>
      <c r="C240" s="2"/>
    </row>
    <row r="241" spans="1:3" ht="12.75">
      <c r="A241" s="1"/>
      <c r="B241" s="2"/>
      <c r="C241" s="2"/>
    </row>
    <row r="242" spans="1:3" ht="12.75">
      <c r="A242" s="1"/>
      <c r="B242" s="2"/>
      <c r="C242" s="2"/>
    </row>
    <row r="243" spans="1:3" ht="12.75">
      <c r="A243" s="1"/>
      <c r="B243" s="2"/>
      <c r="C243" s="2"/>
    </row>
    <row r="244" spans="1:3" ht="12.75">
      <c r="A244" s="1"/>
      <c r="B244" s="2"/>
      <c r="C244" s="2"/>
    </row>
    <row r="245" spans="1:3" ht="12.75">
      <c r="A245" s="1"/>
      <c r="B245" s="2"/>
      <c r="C245" s="2"/>
    </row>
    <row r="246" spans="1:3" ht="12.75">
      <c r="A246" s="1"/>
      <c r="B246" s="2"/>
      <c r="C246" s="2"/>
    </row>
    <row r="247" spans="1:3" ht="12.75">
      <c r="A247" s="1"/>
      <c r="B247" s="2"/>
      <c r="C247" s="2"/>
    </row>
    <row r="248" spans="1:3" ht="12.75">
      <c r="A248" s="1"/>
      <c r="B248" s="2"/>
      <c r="C248" s="2"/>
    </row>
    <row r="249" spans="1:3" ht="12.75">
      <c r="A249" s="1"/>
      <c r="B249" s="2"/>
      <c r="C249" s="2"/>
    </row>
    <row r="250" spans="1:3" ht="12.75">
      <c r="A250" s="1"/>
      <c r="B250" s="2"/>
      <c r="C250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223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6" sqref="C6"/>
    </sheetView>
  </sheetViews>
  <sheetFormatPr defaultColWidth="9.140625" defaultRowHeight="12.75"/>
  <cols>
    <col min="1" max="1" width="8.8515625" style="0" bestFit="1" customWidth="1"/>
    <col min="2" max="11" width="13.8515625" style="0" bestFit="1" customWidth="1"/>
    <col min="12" max="12" width="8.140625" style="0" bestFit="1" customWidth="1"/>
    <col min="13" max="13" width="8.8515625" style="0" bestFit="1" customWidth="1"/>
    <col min="14" max="14" width="8.140625" style="0" bestFit="1" customWidth="1"/>
    <col min="15" max="15" width="5.7109375" style="0" bestFit="1" customWidth="1"/>
    <col min="16" max="16" width="9.28125" style="0" bestFit="1" customWidth="1"/>
    <col min="17" max="17" width="8.140625" style="0" bestFit="1" customWidth="1"/>
    <col min="18" max="18" width="11.140625" style="0" bestFit="1" customWidth="1"/>
    <col min="19" max="19" width="8.8515625" style="0" bestFit="1" customWidth="1"/>
    <col min="20" max="20" width="11.140625" style="0" bestFit="1" customWidth="1"/>
    <col min="22" max="22" width="11.7109375" style="0" bestFit="1" customWidth="1"/>
    <col min="23" max="23" width="9.57421875" style="0" customWidth="1"/>
    <col min="24" max="24" width="15.7109375" style="0" customWidth="1"/>
    <col min="25" max="25" width="8.7109375" style="0" bestFit="1" customWidth="1"/>
    <col min="26" max="26" width="11.421875" style="0" customWidth="1"/>
    <col min="27" max="27" width="10.421875" style="0" bestFit="1" customWidth="1"/>
    <col min="28" max="28" width="6.7109375" style="0" bestFit="1" customWidth="1"/>
    <col min="30" max="30" width="13.28125" style="0" customWidth="1"/>
    <col min="31" max="32" width="8.7109375" style="0" bestFit="1" customWidth="1"/>
    <col min="33" max="33" width="9.00390625" style="0" bestFit="1" customWidth="1"/>
    <col min="34" max="34" width="5.140625" style="0" bestFit="1" customWidth="1"/>
    <col min="35" max="35" width="12.57421875" style="0" bestFit="1" customWidth="1"/>
    <col min="36" max="38" width="8.421875" style="0" bestFit="1" customWidth="1"/>
    <col min="39" max="39" width="5.00390625" style="0" bestFit="1" customWidth="1"/>
    <col min="40" max="40" width="8.421875" style="0" bestFit="1" customWidth="1"/>
  </cols>
  <sheetData>
    <row r="1" spans="1:40" ht="12.75">
      <c r="A1" s="25" t="s">
        <v>117</v>
      </c>
      <c r="B1" s="52" t="s">
        <v>114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80" t="s">
        <v>22</v>
      </c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1:45" ht="12.75">
      <c r="A2" s="23"/>
      <c r="B2" s="50"/>
      <c r="C2" s="50"/>
      <c r="D2" s="22"/>
      <c r="E2" s="22"/>
      <c r="F2" s="22"/>
      <c r="G2" s="22"/>
      <c r="H2" s="22"/>
      <c r="I2" s="22" t="s">
        <v>107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50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3"/>
      <c r="AP2" s="3"/>
      <c r="AQ2" s="3"/>
      <c r="AR2" s="3"/>
      <c r="AS2" s="3"/>
    </row>
    <row r="3" spans="1:40" ht="76.5">
      <c r="A3" s="24"/>
      <c r="B3" s="51" t="s">
        <v>0</v>
      </c>
      <c r="C3" s="51" t="s">
        <v>69</v>
      </c>
      <c r="D3" s="51" t="s">
        <v>1</v>
      </c>
      <c r="E3" s="51" t="s">
        <v>2</v>
      </c>
      <c r="F3" s="51" t="s">
        <v>3</v>
      </c>
      <c r="G3" s="51" t="s">
        <v>4</v>
      </c>
      <c r="H3" s="51" t="s">
        <v>5</v>
      </c>
      <c r="I3" s="51" t="s">
        <v>10</v>
      </c>
      <c r="J3" s="51" t="s">
        <v>8</v>
      </c>
      <c r="K3" s="51" t="s">
        <v>7</v>
      </c>
      <c r="L3" s="51" t="s">
        <v>96</v>
      </c>
      <c r="M3" s="51" t="s">
        <v>50</v>
      </c>
      <c r="N3" s="51" t="s">
        <v>6</v>
      </c>
      <c r="O3" s="51"/>
      <c r="P3" s="51" t="s">
        <v>97</v>
      </c>
      <c r="Q3" s="51" t="s">
        <v>100</v>
      </c>
      <c r="R3" s="51" t="s">
        <v>111</v>
      </c>
      <c r="S3" s="51" t="s">
        <v>51</v>
      </c>
      <c r="T3" s="51" t="s">
        <v>9</v>
      </c>
      <c r="U3" s="51" t="s">
        <v>52</v>
      </c>
      <c r="V3" s="51" t="s">
        <v>53</v>
      </c>
      <c r="W3" s="51" t="s">
        <v>93</v>
      </c>
      <c r="X3" s="51" t="s">
        <v>11</v>
      </c>
      <c r="Y3" s="51" t="s">
        <v>61</v>
      </c>
      <c r="Z3" s="51" t="s">
        <v>94</v>
      </c>
      <c r="AA3" s="51" t="s">
        <v>56</v>
      </c>
      <c r="AB3" s="51" t="s">
        <v>12</v>
      </c>
      <c r="AC3" s="51" t="s">
        <v>13</v>
      </c>
      <c r="AD3" s="51" t="s">
        <v>62</v>
      </c>
      <c r="AE3" s="51" t="s">
        <v>57</v>
      </c>
      <c r="AF3" s="51" t="s">
        <v>14</v>
      </c>
      <c r="AG3" s="51" t="s">
        <v>58</v>
      </c>
      <c r="AH3" s="51" t="s">
        <v>64</v>
      </c>
      <c r="AI3" s="51" t="s">
        <v>65</v>
      </c>
      <c r="AJ3" s="51" t="s">
        <v>101</v>
      </c>
      <c r="AK3" s="51" t="s">
        <v>66</v>
      </c>
      <c r="AL3" s="51" t="s">
        <v>67</v>
      </c>
      <c r="AM3" s="51" t="s">
        <v>68</v>
      </c>
      <c r="AN3" s="51" t="s">
        <v>92</v>
      </c>
    </row>
    <row r="4" spans="1:56" ht="12.75">
      <c r="A4" s="85" t="s">
        <v>33</v>
      </c>
      <c r="B4" s="88" t="s">
        <v>15</v>
      </c>
      <c r="C4" s="88" t="s">
        <v>71</v>
      </c>
      <c r="D4" s="88" t="s">
        <v>16</v>
      </c>
      <c r="E4" s="88" t="s">
        <v>17</v>
      </c>
      <c r="F4" s="88" t="s">
        <v>18</v>
      </c>
      <c r="G4" s="88" t="s">
        <v>19</v>
      </c>
      <c r="H4" s="88" t="s">
        <v>20</v>
      </c>
      <c r="I4" s="88" t="s">
        <v>21</v>
      </c>
      <c r="J4" s="86"/>
      <c r="K4" s="86"/>
      <c r="L4" s="86"/>
      <c r="M4" s="86"/>
      <c r="N4" s="86" t="s">
        <v>84</v>
      </c>
      <c r="O4" s="86"/>
      <c r="P4" s="86"/>
      <c r="Q4" s="86"/>
      <c r="R4" s="86" t="s">
        <v>84</v>
      </c>
      <c r="S4" s="86"/>
      <c r="T4" s="86" t="s">
        <v>84</v>
      </c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5"/>
      <c r="AJ4" s="85"/>
      <c r="AK4" s="85"/>
      <c r="AL4" s="85"/>
      <c r="AM4" s="85"/>
      <c r="AN4" s="85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</row>
    <row r="5" spans="1:56" ht="12.75">
      <c r="A5" s="85" t="s">
        <v>34</v>
      </c>
      <c r="B5" s="88" t="s">
        <v>42</v>
      </c>
      <c r="C5" s="88" t="s">
        <v>70</v>
      </c>
      <c r="D5" s="88" t="s">
        <v>43</v>
      </c>
      <c r="E5" s="88" t="s">
        <v>44</v>
      </c>
      <c r="F5" s="88" t="s">
        <v>45</v>
      </c>
      <c r="G5" s="88" t="s">
        <v>46</v>
      </c>
      <c r="H5" s="88" t="s">
        <v>47</v>
      </c>
      <c r="I5" s="88" t="s">
        <v>48</v>
      </c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5"/>
      <c r="AJ5" s="85"/>
      <c r="AK5" s="85"/>
      <c r="AL5" s="85"/>
      <c r="AM5" s="85"/>
      <c r="AN5" s="85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</row>
    <row r="6" spans="1:40" ht="25.5">
      <c r="A6" s="85" t="s">
        <v>49</v>
      </c>
      <c r="B6" s="88"/>
      <c r="C6" s="88"/>
      <c r="D6" s="88"/>
      <c r="E6" s="88"/>
      <c r="F6" s="88"/>
      <c r="G6" s="88"/>
      <c r="H6" s="88"/>
      <c r="I6" s="88"/>
      <c r="J6" s="86"/>
      <c r="K6" s="89">
        <f>SUM(N184:N187)</f>
        <v>118341</v>
      </c>
      <c r="L6" s="86"/>
      <c r="M6" s="86"/>
      <c r="N6" s="86" t="s">
        <v>76</v>
      </c>
      <c r="O6" s="86"/>
      <c r="P6" s="86"/>
      <c r="Q6" s="86"/>
      <c r="R6" s="86" t="s">
        <v>77</v>
      </c>
      <c r="S6" s="86"/>
      <c r="T6" s="86" t="s">
        <v>78</v>
      </c>
      <c r="U6" s="86"/>
      <c r="V6" s="86"/>
      <c r="W6" s="86"/>
      <c r="X6" s="86"/>
      <c r="Y6" s="86"/>
      <c r="Z6" s="86"/>
      <c r="AA6" s="86"/>
      <c r="AB6" s="86" t="s">
        <v>83</v>
      </c>
      <c r="AC6" s="86"/>
      <c r="AD6" s="86"/>
      <c r="AE6" s="86"/>
      <c r="AF6" s="86"/>
      <c r="AG6" s="86"/>
      <c r="AH6" s="86"/>
      <c r="AI6" s="85"/>
      <c r="AJ6" s="85"/>
      <c r="AK6" s="85"/>
      <c r="AL6" s="85"/>
      <c r="AM6" s="85"/>
      <c r="AN6" s="85"/>
    </row>
    <row r="7" spans="1:40" ht="25.5">
      <c r="A7" s="7" t="s">
        <v>54</v>
      </c>
      <c r="B7" s="30"/>
      <c r="C7" s="30"/>
      <c r="D7" s="30"/>
      <c r="E7" s="30"/>
      <c r="F7" s="30"/>
      <c r="G7" s="30"/>
      <c r="H7" s="30"/>
      <c r="I7" s="30"/>
      <c r="J7" s="31" t="s">
        <v>55</v>
      </c>
      <c r="K7" s="32" t="s">
        <v>59</v>
      </c>
      <c r="L7" s="31" t="s">
        <v>95</v>
      </c>
      <c r="M7" s="10"/>
      <c r="N7" s="10"/>
      <c r="O7" s="32" t="s">
        <v>60</v>
      </c>
      <c r="P7" s="10"/>
      <c r="Q7" s="10"/>
      <c r="R7" s="10"/>
      <c r="S7" s="10"/>
      <c r="T7" s="10"/>
      <c r="U7" s="10"/>
      <c r="V7" s="10"/>
      <c r="W7" s="31" t="s">
        <v>99</v>
      </c>
      <c r="X7" s="31" t="s">
        <v>110</v>
      </c>
      <c r="Y7" s="33" t="s">
        <v>112</v>
      </c>
      <c r="Z7" s="32" t="s">
        <v>98</v>
      </c>
      <c r="AA7" s="33" t="s">
        <v>79</v>
      </c>
      <c r="AB7" s="10"/>
      <c r="AC7" s="34" t="s">
        <v>80</v>
      </c>
      <c r="AD7" s="33" t="s">
        <v>82</v>
      </c>
      <c r="AE7" s="35" t="s">
        <v>81</v>
      </c>
      <c r="AF7" s="33" t="s">
        <v>113</v>
      </c>
      <c r="AG7" s="36" t="s">
        <v>63</v>
      </c>
      <c r="AH7" s="10"/>
      <c r="AI7" s="7"/>
      <c r="AJ7" s="7"/>
      <c r="AK7" s="7"/>
      <c r="AL7" s="7"/>
      <c r="AM7" s="7"/>
      <c r="AN7" s="7"/>
    </row>
    <row r="8" spans="1:40" ht="12.75">
      <c r="A8" s="37">
        <v>16803</v>
      </c>
      <c r="B8" s="12">
        <v>260.749</v>
      </c>
      <c r="C8" s="12">
        <v>0</v>
      </c>
      <c r="D8" s="13">
        <v>0.26943908</v>
      </c>
      <c r="E8" s="30">
        <v>60.1</v>
      </c>
      <c r="F8" s="30">
        <v>19.4</v>
      </c>
      <c r="G8" s="14">
        <v>68.770834</v>
      </c>
      <c r="H8" s="14">
        <v>41.15682</v>
      </c>
      <c r="I8" s="14">
        <v>3.3006287</v>
      </c>
      <c r="J8" s="31">
        <f>B8+C8+D8+E8+F8+G8+H8</f>
        <v>450.44609307999997</v>
      </c>
      <c r="K8" s="31">
        <f>Inflows!J5</f>
        <v>831.7365059</v>
      </c>
      <c r="L8" s="31">
        <f>4*(J8-K8)</f>
        <v>-1525.1616512800001</v>
      </c>
      <c r="M8" s="30">
        <v>4.8</v>
      </c>
      <c r="N8" s="30">
        <f aca="true" t="shared" si="0" ref="N8:N31">O8*1000</f>
        <v>1200</v>
      </c>
      <c r="O8" s="31">
        <f>M8/4</f>
        <v>1.2</v>
      </c>
      <c r="P8" s="30">
        <v>4800</v>
      </c>
      <c r="Q8" s="30"/>
      <c r="R8" s="30"/>
      <c r="S8" s="38">
        <v>1</v>
      </c>
      <c r="T8" s="30">
        <v>250</v>
      </c>
      <c r="U8" s="30">
        <f>S8*250</f>
        <v>250</v>
      </c>
      <c r="V8" s="30">
        <v>-1000</v>
      </c>
      <c r="W8" s="31">
        <f aca="true" t="shared" si="1" ref="W8:W71">P8+V8+Z8</f>
        <v>2274.83834872</v>
      </c>
      <c r="X8" s="31">
        <f>Stocks!$Q9</f>
        <v>104996.195</v>
      </c>
      <c r="Y8" s="33">
        <f aca="true" t="shared" si="2" ref="Y8:Y71">W8/X8</f>
        <v>0.021665912262058638</v>
      </c>
      <c r="Z8" s="31">
        <f>Q8+L8</f>
        <v>-1525.1616512800001</v>
      </c>
      <c r="AA8" s="33">
        <f>Z8/X8</f>
        <v>-0.014525875449867493</v>
      </c>
      <c r="AB8" s="30">
        <v>210.4</v>
      </c>
      <c r="AC8" s="34">
        <f aca="true" t="shared" si="3" ref="AC8:AC71">P8/(AB8*1000)</f>
        <v>0.022813688212927757</v>
      </c>
      <c r="AD8" s="33">
        <f aca="true" t="shared" si="4" ref="AD8:AD71">Z8/(AB8*1000)</f>
        <v>-0.0072488671638783276</v>
      </c>
      <c r="AE8" s="39">
        <f aca="true" t="shared" si="5" ref="AE8:AE71">V8/(AB8*1000)</f>
        <v>-0.004752851711026616</v>
      </c>
      <c r="AF8" s="33">
        <f>W8/(1000*AB8)</f>
        <v>0.010811969338022814</v>
      </c>
      <c r="AG8" s="36">
        <f aca="true" t="shared" si="6" ref="AG8:AG71">4*B8/X8</f>
        <v>0.009933655214838976</v>
      </c>
      <c r="AH8" s="10">
        <f>YEAR(A8)</f>
        <v>1946</v>
      </c>
      <c r="AI8" s="40">
        <f>AD8</f>
        <v>-0.0072488671638783276</v>
      </c>
      <c r="AJ8" s="40">
        <f>AF8</f>
        <v>0.010811969338022814</v>
      </c>
      <c r="AK8" s="40">
        <f>Y8</f>
        <v>0.021665912262058638</v>
      </c>
      <c r="AL8" s="40">
        <f>AA8</f>
        <v>-0.014525875449867493</v>
      </c>
      <c r="AM8" s="7">
        <v>0</v>
      </c>
      <c r="AN8" s="40">
        <f>AE8</f>
        <v>-0.004752851711026616</v>
      </c>
    </row>
    <row r="9" spans="1:40" ht="12.75">
      <c r="A9" s="11">
        <v>16893</v>
      </c>
      <c r="B9" s="12">
        <v>260.07183</v>
      </c>
      <c r="C9" s="12">
        <v>0</v>
      </c>
      <c r="D9" s="13">
        <v>0.26943908</v>
      </c>
      <c r="E9" s="12">
        <v>60.1</v>
      </c>
      <c r="F9" s="12">
        <v>19.4</v>
      </c>
      <c r="G9" s="14">
        <v>69.611459</v>
      </c>
      <c r="H9" s="14">
        <v>41.15682</v>
      </c>
      <c r="I9" s="14">
        <v>3.3679885</v>
      </c>
      <c r="J9" s="31">
        <f aca="true" t="shared" si="7" ref="J9:J72">B9+C9+D9+E9+F9+G9+H9</f>
        <v>450.6095480799999</v>
      </c>
      <c r="K9" s="12">
        <f>Inflows!J6</f>
        <v>470.6765587</v>
      </c>
      <c r="L9" s="31">
        <f aca="true" t="shared" si="8" ref="L9:L72">4*(J9-K9)</f>
        <v>-80.2680424800003</v>
      </c>
      <c r="M9" s="12"/>
      <c r="N9" s="12">
        <f t="shared" si="0"/>
        <v>1200</v>
      </c>
      <c r="O9" s="12">
        <v>1.2</v>
      </c>
      <c r="P9" s="12">
        <v>4800</v>
      </c>
      <c r="Q9" s="12">
        <f>4*('Assets v. Liab'!H4-'Assets v. Liab'!H5)</f>
        <v>-600.6538200000068</v>
      </c>
      <c r="R9" s="12">
        <f aca="true" t="shared" si="9" ref="R9:R72">Q9+T9</f>
        <v>-350.6538200000068</v>
      </c>
      <c r="S9" s="41"/>
      <c r="T9" s="12">
        <v>250</v>
      </c>
      <c r="U9" s="12"/>
      <c r="V9" s="12">
        <v>-1000</v>
      </c>
      <c r="W9" s="31">
        <f t="shared" si="1"/>
        <v>3119.078137519993</v>
      </c>
      <c r="X9" s="31">
        <f>Stocks!$Q10</f>
        <v>106190.613</v>
      </c>
      <c r="Y9" s="40">
        <f t="shared" si="2"/>
        <v>0.029372446861381178</v>
      </c>
      <c r="Z9" s="31">
        <f aca="true" t="shared" si="10" ref="Z9:Z72">Q9+L9</f>
        <v>-680.9218624800071</v>
      </c>
      <c r="AA9" s="33">
        <f aca="true" t="shared" si="11" ref="AA9:AA72">Z9/X9</f>
        <v>-0.00641226039894889</v>
      </c>
      <c r="AB9" s="12">
        <v>218.5</v>
      </c>
      <c r="AC9" s="42">
        <f t="shared" si="3"/>
        <v>0.021967963386727688</v>
      </c>
      <c r="AD9" s="40">
        <f t="shared" si="4"/>
        <v>-0.003116347196704838</v>
      </c>
      <c r="AE9" s="40">
        <f t="shared" si="5"/>
        <v>-0.004576659038901602</v>
      </c>
      <c r="AF9" s="43">
        <f aca="true" t="shared" si="12" ref="AF9:AF72">W9/(1000*AB9)</f>
        <v>0.01427495715112125</v>
      </c>
      <c r="AG9" s="44">
        <f t="shared" si="6"/>
        <v>0.009796415056008763</v>
      </c>
      <c r="AH9" s="10">
        <f aca="true" t="shared" si="13" ref="AH9:AH72">YEAR(A9)</f>
        <v>1946</v>
      </c>
      <c r="AI9" s="40">
        <f>AD9</f>
        <v>-0.003116347196704838</v>
      </c>
      <c r="AJ9" s="40">
        <f>AF9</f>
        <v>0.01427495715112125</v>
      </c>
      <c r="AK9" s="40">
        <f>AK8</f>
        <v>0.021665912262058638</v>
      </c>
      <c r="AL9" s="40">
        <f>AA9</f>
        <v>-0.00641226039894889</v>
      </c>
      <c r="AM9" s="7">
        <v>0</v>
      </c>
      <c r="AN9" s="40">
        <f>AE9</f>
        <v>-0.004576659038901602</v>
      </c>
    </row>
    <row r="10" spans="1:40" ht="12.75">
      <c r="A10" s="11">
        <v>16984</v>
      </c>
      <c r="B10" s="12">
        <v>252.78233</v>
      </c>
      <c r="C10" s="12">
        <v>0</v>
      </c>
      <c r="D10" s="13">
        <v>0.26943908</v>
      </c>
      <c r="E10" s="12">
        <v>60.1</v>
      </c>
      <c r="F10" s="12">
        <v>19.4</v>
      </c>
      <c r="G10" s="14">
        <v>70.757404</v>
      </c>
      <c r="H10" s="14">
        <v>41.15682</v>
      </c>
      <c r="I10" s="14">
        <v>3.4353483</v>
      </c>
      <c r="J10" s="31">
        <f t="shared" si="7"/>
        <v>444.46599308</v>
      </c>
      <c r="K10" s="12">
        <f>Inflows!J7</f>
        <v>31.92016319999999</v>
      </c>
      <c r="L10" s="31">
        <f t="shared" si="8"/>
        <v>1650.18331952</v>
      </c>
      <c r="M10" s="12"/>
      <c r="N10" s="12">
        <f t="shared" si="0"/>
        <v>1200</v>
      </c>
      <c r="O10" s="12">
        <v>1.2</v>
      </c>
      <c r="P10" s="12">
        <v>4800</v>
      </c>
      <c r="Q10" s="12">
        <f>4*('Assets v. Liab'!H5-'Assets v. Liab'!H6)</f>
        <v>-575.4257799999905</v>
      </c>
      <c r="R10" s="12">
        <f t="shared" si="9"/>
        <v>-325.4257799999905</v>
      </c>
      <c r="S10" s="41"/>
      <c r="T10" s="12">
        <v>250</v>
      </c>
      <c r="U10" s="12"/>
      <c r="V10" s="12">
        <v>-1000</v>
      </c>
      <c r="W10" s="31">
        <f t="shared" si="1"/>
        <v>4874.757539520009</v>
      </c>
      <c r="X10" s="31">
        <f>Stocks!$Q11</f>
        <v>107239.964</v>
      </c>
      <c r="Y10" s="40">
        <f t="shared" si="2"/>
        <v>0.04545653838078507</v>
      </c>
      <c r="Z10" s="31">
        <f t="shared" si="10"/>
        <v>1074.7575395200095</v>
      </c>
      <c r="AA10" s="33">
        <f t="shared" si="11"/>
        <v>0.010021987134572419</v>
      </c>
      <c r="AB10" s="12">
        <v>228.6</v>
      </c>
      <c r="AC10" s="42">
        <f t="shared" si="3"/>
        <v>0.02099737532808399</v>
      </c>
      <c r="AD10" s="40">
        <f t="shared" si="4"/>
        <v>0.0047014765508311875</v>
      </c>
      <c r="AE10" s="40">
        <f t="shared" si="5"/>
        <v>-0.004374453193350831</v>
      </c>
      <c r="AF10" s="43">
        <f t="shared" si="12"/>
        <v>0.021324398685564346</v>
      </c>
      <c r="AG10" s="44">
        <f t="shared" si="6"/>
        <v>0.009428661501602145</v>
      </c>
      <c r="AH10" s="10">
        <f t="shared" si="13"/>
        <v>1946</v>
      </c>
      <c r="AI10" s="40">
        <f>AD10</f>
        <v>0.0047014765508311875</v>
      </c>
      <c r="AJ10" s="40">
        <f>AF10</f>
        <v>0.021324398685564346</v>
      </c>
      <c r="AK10" s="40">
        <f>AK9</f>
        <v>0.021665912262058638</v>
      </c>
      <c r="AL10" s="40">
        <f>AA10</f>
        <v>0.010021987134572419</v>
      </c>
      <c r="AM10" s="7">
        <v>0</v>
      </c>
      <c r="AN10" s="40">
        <f>AE10</f>
        <v>-0.004374453193350831</v>
      </c>
    </row>
    <row r="11" spans="1:40" ht="12.75">
      <c r="A11" s="11">
        <v>17076</v>
      </c>
      <c r="B11" s="12">
        <v>251.10933</v>
      </c>
      <c r="C11" s="12">
        <v>0</v>
      </c>
      <c r="D11" s="13">
        <v>0.26943908</v>
      </c>
      <c r="E11" s="12">
        <v>60.1</v>
      </c>
      <c r="F11" s="12">
        <v>19.4</v>
      </c>
      <c r="G11" s="14">
        <v>73.277016</v>
      </c>
      <c r="H11" s="14">
        <v>41.15682</v>
      </c>
      <c r="I11" s="14">
        <v>3.5027081</v>
      </c>
      <c r="J11" s="31">
        <f t="shared" si="7"/>
        <v>445.31260507999997</v>
      </c>
      <c r="K11" s="12">
        <f>Inflows!J8</f>
        <v>-942.0282178999998</v>
      </c>
      <c r="L11" s="31">
        <f t="shared" si="8"/>
        <v>5549.363291919999</v>
      </c>
      <c r="M11" s="12"/>
      <c r="N11" s="12">
        <f t="shared" si="0"/>
        <v>1200</v>
      </c>
      <c r="O11" s="12">
        <v>1.2</v>
      </c>
      <c r="P11" s="12">
        <f aca="true" t="shared" si="14" ref="P11:P31">N11+N10+N9+N8</f>
        <v>4800</v>
      </c>
      <c r="Q11" s="12">
        <f>4*('Assets v. Liab'!H6-'Assets v. Liab'!H7)</f>
        <v>12596.613552000024</v>
      </c>
      <c r="R11" s="12">
        <f t="shared" si="9"/>
        <v>12846.613552000024</v>
      </c>
      <c r="S11" s="41"/>
      <c r="T11" s="12">
        <v>250</v>
      </c>
      <c r="U11" s="12"/>
      <c r="V11" s="12">
        <v>-1000</v>
      </c>
      <c r="W11" s="31">
        <f t="shared" si="1"/>
        <v>21945.976843920023</v>
      </c>
      <c r="X11" s="31">
        <f>Stocks!$Q12</f>
        <v>108234.14800000002</v>
      </c>
      <c r="Y11" s="40">
        <f t="shared" si="2"/>
        <v>0.20276388967297104</v>
      </c>
      <c r="Z11" s="31">
        <f t="shared" si="10"/>
        <v>18145.976843920023</v>
      </c>
      <c r="AA11" s="33">
        <f t="shared" si="11"/>
        <v>0.1676548222463027</v>
      </c>
      <c r="AB11" s="12">
        <v>232.8</v>
      </c>
      <c r="AC11" s="42">
        <f t="shared" si="3"/>
        <v>0.020618556701030927</v>
      </c>
      <c r="AD11" s="40">
        <f t="shared" si="4"/>
        <v>0.07794663592749151</v>
      </c>
      <c r="AE11" s="40">
        <f t="shared" si="5"/>
        <v>-0.00429553264604811</v>
      </c>
      <c r="AF11" s="43">
        <f t="shared" si="12"/>
        <v>0.09426965998247433</v>
      </c>
      <c r="AG11" s="44">
        <f t="shared" si="6"/>
        <v>0.009280225682563694</v>
      </c>
      <c r="AH11" s="10">
        <f t="shared" si="13"/>
        <v>1946</v>
      </c>
      <c r="AI11" s="7">
        <f>0.25*(AD11+AD10+AD9+AD8)</f>
        <v>0.01807072452943488</v>
      </c>
      <c r="AJ11" s="40">
        <f>AF11</f>
        <v>0.09426965998247433</v>
      </c>
      <c r="AK11" s="42">
        <f>0.25*(Y11+Y10+Y9+Y8)</f>
        <v>0.07481469679429899</v>
      </c>
      <c r="AL11" s="42">
        <f>0.25*(AA11+AA10+AA9+AA8)</f>
        <v>0.03918466838301469</v>
      </c>
      <c r="AM11" s="7">
        <v>0</v>
      </c>
      <c r="AN11" s="40">
        <f>AE11</f>
        <v>-0.00429553264604811</v>
      </c>
    </row>
    <row r="12" spans="1:40" ht="12.75">
      <c r="A12" s="11">
        <v>17168</v>
      </c>
      <c r="B12" s="12">
        <v>260.34717</v>
      </c>
      <c r="C12" s="12">
        <v>0</v>
      </c>
      <c r="D12" s="13">
        <v>0.33679885</v>
      </c>
      <c r="E12" s="12">
        <v>60.1</v>
      </c>
      <c r="F12" s="12">
        <v>19.4</v>
      </c>
      <c r="G12" s="14">
        <v>72.590049</v>
      </c>
      <c r="H12" s="14">
        <v>41.15682</v>
      </c>
      <c r="I12" s="14">
        <v>3.5027081</v>
      </c>
      <c r="J12" s="31">
        <f t="shared" si="7"/>
        <v>453.93083784999993</v>
      </c>
      <c r="K12" s="12">
        <f>Inflows!J9</f>
        <v>479.0857738</v>
      </c>
      <c r="L12" s="31">
        <f t="shared" si="8"/>
        <v>-100.61974380000038</v>
      </c>
      <c r="M12" s="12">
        <v>5.5</v>
      </c>
      <c r="N12" s="12">
        <f t="shared" si="0"/>
        <v>1375</v>
      </c>
      <c r="O12" s="12">
        <f>M12/4</f>
        <v>1.375</v>
      </c>
      <c r="P12" s="12">
        <f t="shared" si="14"/>
        <v>4975</v>
      </c>
      <c r="Q12" s="12">
        <f>4*('Assets v. Liab'!H7-'Assets v. Liab'!H8)</f>
        <v>-3234.472931080032</v>
      </c>
      <c r="R12" s="12">
        <f t="shared" si="9"/>
        <v>-2959.472931080032</v>
      </c>
      <c r="S12" s="41">
        <v>1.1</v>
      </c>
      <c r="T12" s="12">
        <v>275</v>
      </c>
      <c r="U12" s="12">
        <f>S12*250</f>
        <v>275</v>
      </c>
      <c r="V12" s="12">
        <f>-(T12+T11+T10+T9)</f>
        <v>-1025</v>
      </c>
      <c r="W12" s="31">
        <f t="shared" si="1"/>
        <v>614.9073251199675</v>
      </c>
      <c r="X12" s="31">
        <f>Stocks!$Q13</f>
        <v>110652.17500000003</v>
      </c>
      <c r="Y12" s="40">
        <f t="shared" si="2"/>
        <v>0.005557119190110518</v>
      </c>
      <c r="Z12" s="31">
        <f t="shared" si="10"/>
        <v>-3335.0926748800325</v>
      </c>
      <c r="AA12" s="33">
        <f t="shared" si="11"/>
        <v>-0.030140326431722028</v>
      </c>
      <c r="AB12" s="12">
        <v>237.4</v>
      </c>
      <c r="AC12" s="42">
        <f t="shared" si="3"/>
        <v>0.02095619208087616</v>
      </c>
      <c r="AD12" s="40">
        <f t="shared" si="4"/>
        <v>-0.014048410593428949</v>
      </c>
      <c r="AE12" s="40">
        <f t="shared" si="5"/>
        <v>-0.004317607413647851</v>
      </c>
      <c r="AF12" s="43">
        <f t="shared" si="12"/>
        <v>0.0025901740737993575</v>
      </c>
      <c r="AG12" s="44">
        <f t="shared" si="6"/>
        <v>0.009411371082403032</v>
      </c>
      <c r="AH12" s="10">
        <f t="shared" si="13"/>
        <v>1947</v>
      </c>
      <c r="AI12" s="7">
        <f aca="true" t="shared" si="15" ref="AI12:AI75">0.25*(AD12+AD11+AD10+AD9)</f>
        <v>0.016370838672047226</v>
      </c>
      <c r="AJ12" s="40">
        <f>0.25*(AF12+AF11+AF10+AF9)</f>
        <v>0.033114797473239824</v>
      </c>
      <c r="AK12" s="42">
        <f aca="true" t="shared" si="16" ref="AK12:AK75">0.25*(Y12+Y11+Y10+Y9)</f>
        <v>0.07078749852631196</v>
      </c>
      <c r="AL12" s="42">
        <f aca="true" t="shared" si="17" ref="AL12:AL75">0.25*(AA12+AA11+AA10+AA9)</f>
        <v>0.03528105563755106</v>
      </c>
      <c r="AM12" s="7">
        <v>0</v>
      </c>
      <c r="AN12" s="40">
        <f>0.25*(AE12+AE11+AE10+AE9)</f>
        <v>-0.004391063072987099</v>
      </c>
    </row>
    <row r="13" spans="1:40" ht="12.75">
      <c r="A13" s="11">
        <v>17258</v>
      </c>
      <c r="B13" s="12">
        <v>259.70433</v>
      </c>
      <c r="C13" s="12">
        <v>0</v>
      </c>
      <c r="D13" s="13">
        <v>0.40415862</v>
      </c>
      <c r="E13" s="12">
        <v>60.1</v>
      </c>
      <c r="F13" s="12">
        <v>19.4</v>
      </c>
      <c r="G13" s="14">
        <v>73.6586</v>
      </c>
      <c r="H13" s="14">
        <v>41.15682</v>
      </c>
      <c r="I13" s="14">
        <v>3.5027081</v>
      </c>
      <c r="J13" s="31">
        <f t="shared" si="7"/>
        <v>454.42390861999996</v>
      </c>
      <c r="K13" s="12">
        <f>Inflows!J10</f>
        <v>-2.599789099999981</v>
      </c>
      <c r="L13" s="31">
        <f t="shared" si="8"/>
        <v>1828.09479088</v>
      </c>
      <c r="M13" s="12"/>
      <c r="N13" s="12">
        <f t="shared" si="0"/>
        <v>1375</v>
      </c>
      <c r="O13" s="12">
        <v>1.375</v>
      </c>
      <c r="P13" s="12">
        <f t="shared" si="14"/>
        <v>5150</v>
      </c>
      <c r="Q13" s="12">
        <f>4*('Assets v. Liab'!H8-'Assets v. Liab'!H9)</f>
        <v>-3201.9722830799874</v>
      </c>
      <c r="R13" s="12">
        <f t="shared" si="9"/>
        <v>-2926.9722830799874</v>
      </c>
      <c r="S13" s="41"/>
      <c r="T13" s="12">
        <v>275</v>
      </c>
      <c r="U13" s="12"/>
      <c r="V13" s="12">
        <f aca="true" t="shared" si="18" ref="V13:V31">-(T13+T12+T11+T10)</f>
        <v>-1050</v>
      </c>
      <c r="W13" s="31">
        <f t="shared" si="1"/>
        <v>2726.1225078000125</v>
      </c>
      <c r="X13" s="31">
        <f>Stocks!$Q14</f>
        <v>111136.22400000003</v>
      </c>
      <c r="Y13" s="40">
        <f t="shared" si="2"/>
        <v>0.024529558497506734</v>
      </c>
      <c r="Z13" s="31">
        <f t="shared" si="10"/>
        <v>-1373.8774921999875</v>
      </c>
      <c r="AA13" s="33">
        <f t="shared" si="11"/>
        <v>-0.01236210339663859</v>
      </c>
      <c r="AB13" s="12">
        <v>240.9</v>
      </c>
      <c r="AC13" s="42">
        <f t="shared" si="3"/>
        <v>0.021378165213781653</v>
      </c>
      <c r="AD13" s="40">
        <f t="shared" si="4"/>
        <v>-0.005703102914902398</v>
      </c>
      <c r="AE13" s="40">
        <f t="shared" si="5"/>
        <v>-0.0043586550435865505</v>
      </c>
      <c r="AF13" s="43">
        <f t="shared" si="12"/>
        <v>0.011316407255292704</v>
      </c>
      <c r="AG13" s="44">
        <f t="shared" si="6"/>
        <v>0.009347243253468822</v>
      </c>
      <c r="AH13" s="10">
        <f t="shared" si="13"/>
        <v>1947</v>
      </c>
      <c r="AI13" s="7">
        <f t="shared" si="15"/>
        <v>0.015724149742497837</v>
      </c>
      <c r="AJ13" s="40">
        <f aca="true" t="shared" si="19" ref="AJ13:AJ76">0.25*(AF13+AF12+AF11+AF10)</f>
        <v>0.032375159999282685</v>
      </c>
      <c r="AK13" s="42">
        <f t="shared" si="16"/>
        <v>0.06957677643534334</v>
      </c>
      <c r="AL13" s="42">
        <f t="shared" si="17"/>
        <v>0.03379359488812863</v>
      </c>
      <c r="AM13" s="7">
        <v>0</v>
      </c>
      <c r="AN13" s="40">
        <f aca="true" t="shared" si="20" ref="AN13:AN76">0.25*(AE13+AE12+AE11+AE10)</f>
        <v>-0.004336562074158336</v>
      </c>
    </row>
    <row r="14" spans="1:40" ht="12.75">
      <c r="A14" s="11">
        <v>17349</v>
      </c>
      <c r="B14" s="12">
        <v>253.1475</v>
      </c>
      <c r="C14" s="12">
        <v>0</v>
      </c>
      <c r="D14" s="13">
        <v>0.62610112</v>
      </c>
      <c r="E14" s="12">
        <v>68.7</v>
      </c>
      <c r="F14" s="12">
        <v>22.2</v>
      </c>
      <c r="G14" s="14">
        <v>73.963833</v>
      </c>
      <c r="H14" s="14">
        <v>54.649684</v>
      </c>
      <c r="I14" s="14">
        <v>4.6510369</v>
      </c>
      <c r="J14" s="31">
        <f t="shared" si="7"/>
        <v>473.28711811999995</v>
      </c>
      <c r="K14" s="12">
        <f>Inflows!J11</f>
        <v>889.2862889</v>
      </c>
      <c r="L14" s="31">
        <f t="shared" si="8"/>
        <v>-1663.9966831200004</v>
      </c>
      <c r="M14" s="12"/>
      <c r="N14" s="12">
        <f t="shared" si="0"/>
        <v>1375</v>
      </c>
      <c r="O14" s="12">
        <v>1.375</v>
      </c>
      <c r="P14" s="12">
        <f t="shared" si="14"/>
        <v>5325</v>
      </c>
      <c r="Q14" s="12">
        <f>4*('Assets v. Liab'!H9-'Assets v. Liab'!H10)</f>
        <v>-3275.4528380000265</v>
      </c>
      <c r="R14" s="12">
        <f t="shared" si="9"/>
        <v>-3000.4528380000265</v>
      </c>
      <c r="S14" s="41"/>
      <c r="T14" s="12">
        <v>275</v>
      </c>
      <c r="U14" s="12"/>
      <c r="V14" s="12">
        <f t="shared" si="18"/>
        <v>-1075</v>
      </c>
      <c r="W14" s="31">
        <f t="shared" si="1"/>
        <v>-689.4495211200265</v>
      </c>
      <c r="X14" s="31">
        <f>Stocks!$Q15</f>
        <v>111645.71400000004</v>
      </c>
      <c r="Y14" s="40">
        <f t="shared" si="2"/>
        <v>-0.006175333529776398</v>
      </c>
      <c r="Z14" s="31">
        <f t="shared" si="10"/>
        <v>-4939.4495211200265</v>
      </c>
      <c r="AA14" s="33">
        <f t="shared" si="11"/>
        <v>-0.044242177725873334</v>
      </c>
      <c r="AB14" s="12">
        <v>245.1</v>
      </c>
      <c r="AC14" s="42">
        <f t="shared" si="3"/>
        <v>0.021725826193390453</v>
      </c>
      <c r="AD14" s="40">
        <f t="shared" si="4"/>
        <v>-0.020152792823827117</v>
      </c>
      <c r="AE14" s="40">
        <f t="shared" si="5"/>
        <v>-0.0043859649122807015</v>
      </c>
      <c r="AF14" s="43">
        <f t="shared" si="12"/>
        <v>-0.002812931542717366</v>
      </c>
      <c r="AG14" s="44">
        <f t="shared" si="6"/>
        <v>0.009069671944594305</v>
      </c>
      <c r="AH14" s="10">
        <f t="shared" si="13"/>
        <v>1947</v>
      </c>
      <c r="AI14" s="7">
        <f t="shared" si="15"/>
        <v>0.009510582398833262</v>
      </c>
      <c r="AJ14" s="40">
        <f t="shared" si="19"/>
        <v>0.026340827442212257</v>
      </c>
      <c r="AK14" s="42">
        <f t="shared" si="16"/>
        <v>0.056668808457702974</v>
      </c>
      <c r="AL14" s="42">
        <f t="shared" si="17"/>
        <v>0.02022755367301719</v>
      </c>
      <c r="AM14" s="7">
        <v>0</v>
      </c>
      <c r="AN14" s="40">
        <f t="shared" si="20"/>
        <v>-0.0043394400038908034</v>
      </c>
    </row>
    <row r="15" spans="1:40" ht="12.75">
      <c r="A15" s="11">
        <v>17441</v>
      </c>
      <c r="B15" s="12">
        <v>253.4475</v>
      </c>
      <c r="C15" s="12">
        <v>0</v>
      </c>
      <c r="D15" s="13">
        <v>0.79958551</v>
      </c>
      <c r="E15" s="12">
        <v>72.8</v>
      </c>
      <c r="F15" s="12">
        <v>23.5</v>
      </c>
      <c r="G15" s="14">
        <v>79.529158</v>
      </c>
      <c r="H15" s="14">
        <v>61.068344</v>
      </c>
      <c r="I15" s="14">
        <v>5.1973058</v>
      </c>
      <c r="J15" s="31">
        <f t="shared" si="7"/>
        <v>491.14458751</v>
      </c>
      <c r="K15" s="12">
        <f>Inflows!J12</f>
        <v>205.6056515</v>
      </c>
      <c r="L15" s="31">
        <f t="shared" si="8"/>
        <v>1142.1557440400002</v>
      </c>
      <c r="M15" s="12"/>
      <c r="N15" s="12">
        <f t="shared" si="0"/>
        <v>1375</v>
      </c>
      <c r="O15" s="12">
        <v>1.375</v>
      </c>
      <c r="P15" s="12">
        <f t="shared" si="14"/>
        <v>5500</v>
      </c>
      <c r="Q15" s="12">
        <f>4*('Assets v. Liab'!H10-'Assets v. Liab'!H11)</f>
        <v>5028.570122439996</v>
      </c>
      <c r="R15" s="12">
        <f t="shared" si="9"/>
        <v>5303.570122439996</v>
      </c>
      <c r="S15" s="41"/>
      <c r="T15" s="12">
        <v>275</v>
      </c>
      <c r="U15" s="12"/>
      <c r="V15" s="12">
        <f t="shared" si="18"/>
        <v>-1100</v>
      </c>
      <c r="W15" s="31">
        <f t="shared" si="1"/>
        <v>10570.725866479996</v>
      </c>
      <c r="X15" s="31">
        <f>Stocks!$Q16</f>
        <v>111983.85400000005</v>
      </c>
      <c r="Y15" s="40">
        <f t="shared" si="2"/>
        <v>0.09439508901417155</v>
      </c>
      <c r="Z15" s="31">
        <f t="shared" si="10"/>
        <v>6170.7258664799965</v>
      </c>
      <c r="AA15" s="33">
        <f t="shared" si="11"/>
        <v>0.05510371045525897</v>
      </c>
      <c r="AB15" s="12">
        <v>255</v>
      </c>
      <c r="AC15" s="42">
        <f t="shared" si="3"/>
        <v>0.021568627450980392</v>
      </c>
      <c r="AD15" s="40">
        <f t="shared" si="4"/>
        <v>0.024198924966588223</v>
      </c>
      <c r="AE15" s="40">
        <f t="shared" si="5"/>
        <v>-0.004313725490196078</v>
      </c>
      <c r="AF15" s="43">
        <f t="shared" si="12"/>
        <v>0.04145382692737253</v>
      </c>
      <c r="AG15" s="44">
        <f t="shared" si="6"/>
        <v>0.009053001515736363</v>
      </c>
      <c r="AH15" s="10">
        <f t="shared" si="13"/>
        <v>1947</v>
      </c>
      <c r="AI15" s="7">
        <f t="shared" si="15"/>
        <v>-0.00392634534139256</v>
      </c>
      <c r="AJ15" s="40">
        <f t="shared" si="19"/>
        <v>0.013136869178436806</v>
      </c>
      <c r="AK15" s="42">
        <f t="shared" si="16"/>
        <v>0.029576608293003105</v>
      </c>
      <c r="AL15" s="42">
        <f t="shared" si="17"/>
        <v>-0.007910224274743746</v>
      </c>
      <c r="AM15" s="7">
        <v>0</v>
      </c>
      <c r="AN15" s="40">
        <f t="shared" si="20"/>
        <v>-0.004343988214927796</v>
      </c>
    </row>
    <row r="16" spans="1:40" ht="12.75">
      <c r="A16" s="11">
        <v>17533</v>
      </c>
      <c r="B16" s="12">
        <v>276.83983</v>
      </c>
      <c r="C16" s="12">
        <v>0</v>
      </c>
      <c r="D16" s="13">
        <v>0.94583672</v>
      </c>
      <c r="E16" s="12">
        <v>74.8</v>
      </c>
      <c r="F16" s="12">
        <v>24.2</v>
      </c>
      <c r="G16" s="14">
        <v>81.585078</v>
      </c>
      <c r="H16" s="14">
        <v>64.211804</v>
      </c>
      <c r="I16" s="14">
        <v>5.3597414</v>
      </c>
      <c r="J16" s="31">
        <f t="shared" si="7"/>
        <v>522.58254872</v>
      </c>
      <c r="K16" s="12">
        <f>Inflows!J13</f>
        <v>86.04147549999999</v>
      </c>
      <c r="L16" s="31">
        <f t="shared" si="8"/>
        <v>1746.16429288</v>
      </c>
      <c r="M16" s="12">
        <v>6</v>
      </c>
      <c r="N16" s="12">
        <f t="shared" si="0"/>
        <v>1500</v>
      </c>
      <c r="O16" s="12">
        <f>M16/4</f>
        <v>1.5</v>
      </c>
      <c r="P16" s="12">
        <f t="shared" si="14"/>
        <v>5625</v>
      </c>
      <c r="Q16" s="12">
        <f>4*('Assets v. Liab'!H11-'Assets v. Liab'!H12)</f>
        <v>-725.7518448400078</v>
      </c>
      <c r="R16" s="12">
        <f t="shared" si="9"/>
        <v>-475.75184484000783</v>
      </c>
      <c r="S16" s="41">
        <v>1</v>
      </c>
      <c r="T16" s="12">
        <v>250</v>
      </c>
      <c r="U16" s="12">
        <f>S16*250</f>
        <v>250</v>
      </c>
      <c r="V16" s="12">
        <f t="shared" si="18"/>
        <v>-1075</v>
      </c>
      <c r="W16" s="31">
        <f t="shared" si="1"/>
        <v>5570.412448039992</v>
      </c>
      <c r="X16" s="31">
        <f>Stocks!$Q17</f>
        <v>112660.86900000006</v>
      </c>
      <c r="Y16" s="40">
        <f t="shared" si="2"/>
        <v>0.049444074925784474</v>
      </c>
      <c r="Z16" s="31">
        <f t="shared" si="10"/>
        <v>1020.4124480399921</v>
      </c>
      <c r="AA16" s="33">
        <f t="shared" si="11"/>
        <v>0.009057381299268972</v>
      </c>
      <c r="AB16" s="12">
        <v>260.8</v>
      </c>
      <c r="AC16" s="42">
        <f t="shared" si="3"/>
        <v>0.02156825153374233</v>
      </c>
      <c r="AD16" s="40">
        <f t="shared" si="4"/>
        <v>0.003912624417331258</v>
      </c>
      <c r="AE16" s="40">
        <f t="shared" si="5"/>
        <v>-0.004121932515337423</v>
      </c>
      <c r="AF16" s="43">
        <f t="shared" si="12"/>
        <v>0.021358943435736168</v>
      </c>
      <c r="AG16" s="44">
        <f t="shared" si="6"/>
        <v>0.009829138811276162</v>
      </c>
      <c r="AH16" s="10">
        <f t="shared" si="13"/>
        <v>1948</v>
      </c>
      <c r="AI16" s="7">
        <f t="shared" si="15"/>
        <v>0.0005639134112974912</v>
      </c>
      <c r="AJ16" s="40">
        <f t="shared" si="19"/>
        <v>0.01782906151892101</v>
      </c>
      <c r="AK16" s="42">
        <f t="shared" si="16"/>
        <v>0.04054834722692159</v>
      </c>
      <c r="AL16" s="42">
        <f t="shared" si="17"/>
        <v>0.001889202658004005</v>
      </c>
      <c r="AM16" s="7">
        <v>0</v>
      </c>
      <c r="AN16" s="40">
        <f t="shared" si="20"/>
        <v>-0.004295069490350188</v>
      </c>
    </row>
    <row r="17" spans="1:40" ht="12.75">
      <c r="A17" s="11">
        <v>17624</v>
      </c>
      <c r="B17" s="12">
        <v>275.13233</v>
      </c>
      <c r="C17" s="12">
        <v>0</v>
      </c>
      <c r="D17" s="13">
        <v>1.0571013</v>
      </c>
      <c r="E17" s="12">
        <v>75</v>
      </c>
      <c r="F17" s="12">
        <v>24.2</v>
      </c>
      <c r="G17" s="14">
        <v>78.614985</v>
      </c>
      <c r="H17" s="14">
        <v>64.588889</v>
      </c>
      <c r="I17" s="14">
        <v>5.2855065</v>
      </c>
      <c r="J17" s="31">
        <f t="shared" si="7"/>
        <v>518.5933053</v>
      </c>
      <c r="K17" s="12">
        <f>Inflows!J14</f>
        <v>685.3691112</v>
      </c>
      <c r="L17" s="31">
        <f t="shared" si="8"/>
        <v>-667.1032236000001</v>
      </c>
      <c r="M17" s="12"/>
      <c r="N17" s="12">
        <f t="shared" si="0"/>
        <v>1500</v>
      </c>
      <c r="O17" s="12">
        <v>1.5</v>
      </c>
      <c r="P17" s="12">
        <f t="shared" si="14"/>
        <v>5750</v>
      </c>
      <c r="Q17" s="12">
        <f>4*('Assets v. Liab'!H12-'Assets v. Liab'!H13)</f>
        <v>-4984.043026319938</v>
      </c>
      <c r="R17" s="12">
        <f t="shared" si="9"/>
        <v>-4734.043026319938</v>
      </c>
      <c r="S17" s="41"/>
      <c r="T17" s="12">
        <v>250</v>
      </c>
      <c r="U17" s="12"/>
      <c r="V17" s="12">
        <f t="shared" si="18"/>
        <v>-1050</v>
      </c>
      <c r="W17" s="31">
        <f t="shared" si="1"/>
        <v>-951.1462499199379</v>
      </c>
      <c r="X17" s="31">
        <f>Stocks!$Q18</f>
        <v>113461.18700000008</v>
      </c>
      <c r="Y17" s="40">
        <f t="shared" si="2"/>
        <v>-0.00838300986503814</v>
      </c>
      <c r="Z17" s="31">
        <f t="shared" si="10"/>
        <v>-5651.146249919938</v>
      </c>
      <c r="AA17" s="33">
        <f t="shared" si="11"/>
        <v>-0.04980686699426064</v>
      </c>
      <c r="AB17" s="12">
        <v>267.9</v>
      </c>
      <c r="AC17" s="42">
        <f t="shared" si="3"/>
        <v>0.02146323254945875</v>
      </c>
      <c r="AD17" s="40">
        <f t="shared" si="4"/>
        <v>-0.02109423758835363</v>
      </c>
      <c r="AE17" s="40">
        <f t="shared" si="5"/>
        <v>-0.003919372900335946</v>
      </c>
      <c r="AF17" s="43">
        <f t="shared" si="12"/>
        <v>-0.0035503779392308246</v>
      </c>
      <c r="AG17" s="44">
        <f t="shared" si="6"/>
        <v>0.009699610493234126</v>
      </c>
      <c r="AH17" s="10">
        <f t="shared" si="13"/>
        <v>1948</v>
      </c>
      <c r="AI17" s="7">
        <f t="shared" si="15"/>
        <v>-0.0032838702570653173</v>
      </c>
      <c r="AJ17" s="40">
        <f t="shared" si="19"/>
        <v>0.014112365220290126</v>
      </c>
      <c r="AK17" s="42">
        <f t="shared" si="16"/>
        <v>0.032320205136285377</v>
      </c>
      <c r="AL17" s="42">
        <f t="shared" si="17"/>
        <v>-0.007471988241401507</v>
      </c>
      <c r="AM17" s="7">
        <v>0</v>
      </c>
      <c r="AN17" s="40">
        <f t="shared" si="20"/>
        <v>-0.0041852489545375375</v>
      </c>
    </row>
    <row r="18" spans="1:40" ht="12.75">
      <c r="A18" s="11">
        <v>17715</v>
      </c>
      <c r="B18" s="12">
        <v>268.51633</v>
      </c>
      <c r="C18" s="12">
        <v>0</v>
      </c>
      <c r="D18" s="13">
        <v>1.1967478</v>
      </c>
      <c r="E18" s="12">
        <v>76.2</v>
      </c>
      <c r="F18" s="12">
        <v>24.6</v>
      </c>
      <c r="G18" s="14">
        <v>79.148285</v>
      </c>
      <c r="H18" s="14">
        <v>66.4739</v>
      </c>
      <c r="I18" s="14">
        <v>5.3309674</v>
      </c>
      <c r="J18" s="31">
        <f t="shared" si="7"/>
        <v>516.1352628</v>
      </c>
      <c r="K18" s="12">
        <f>Inflows!J15</f>
        <v>908.5690752999999</v>
      </c>
      <c r="L18" s="31">
        <f t="shared" si="8"/>
        <v>-1569.7352499999997</v>
      </c>
      <c r="M18" s="12"/>
      <c r="N18" s="12">
        <f t="shared" si="0"/>
        <v>1500</v>
      </c>
      <c r="O18" s="12">
        <v>1.5</v>
      </c>
      <c r="P18" s="12">
        <f t="shared" si="14"/>
        <v>5875</v>
      </c>
      <c r="Q18" s="12">
        <f>4*('Assets v. Liab'!H13-'Assets v. Liab'!H14)</f>
        <v>-4990.167830000049</v>
      </c>
      <c r="R18" s="12">
        <f t="shared" si="9"/>
        <v>-4740.167830000049</v>
      </c>
      <c r="S18" s="41"/>
      <c r="T18" s="12">
        <v>250</v>
      </c>
      <c r="U18" s="12"/>
      <c r="V18" s="12">
        <f t="shared" si="18"/>
        <v>-1025</v>
      </c>
      <c r="W18" s="31">
        <f t="shared" si="1"/>
        <v>-1709.9030800000492</v>
      </c>
      <c r="X18" s="31">
        <f>Stocks!$Q19</f>
        <v>114352.25700000007</v>
      </c>
      <c r="Y18" s="40">
        <f t="shared" si="2"/>
        <v>-0.014952945616106625</v>
      </c>
      <c r="Z18" s="31">
        <f t="shared" si="10"/>
        <v>-6559.903080000049</v>
      </c>
      <c r="AA18" s="33">
        <f t="shared" si="11"/>
        <v>-0.05736575081329654</v>
      </c>
      <c r="AB18" s="12">
        <v>274.4</v>
      </c>
      <c r="AC18" s="42">
        <f t="shared" si="3"/>
        <v>0.021410349854227406</v>
      </c>
      <c r="AD18" s="40">
        <f t="shared" si="4"/>
        <v>-0.023906352332361696</v>
      </c>
      <c r="AE18" s="40">
        <f t="shared" si="5"/>
        <v>-0.003735422740524781</v>
      </c>
      <c r="AF18" s="43">
        <f t="shared" si="12"/>
        <v>-0.006231425218659071</v>
      </c>
      <c r="AG18" s="44">
        <f t="shared" si="6"/>
        <v>0.009392602718807722</v>
      </c>
      <c r="AH18" s="10">
        <f t="shared" si="13"/>
        <v>1948</v>
      </c>
      <c r="AI18" s="7">
        <f t="shared" si="15"/>
        <v>-0.004222260134198963</v>
      </c>
      <c r="AJ18" s="40">
        <f t="shared" si="19"/>
        <v>0.013257741801304701</v>
      </c>
      <c r="AK18" s="42">
        <f t="shared" si="16"/>
        <v>0.030125802114702817</v>
      </c>
      <c r="AL18" s="42">
        <f t="shared" si="17"/>
        <v>-0.01075288151325731</v>
      </c>
      <c r="AM18" s="7">
        <v>0</v>
      </c>
      <c r="AN18" s="40">
        <f t="shared" si="20"/>
        <v>-0.004022613411598558</v>
      </c>
    </row>
    <row r="19" spans="1:40" ht="12.75">
      <c r="A19" s="11">
        <v>17807</v>
      </c>
      <c r="B19" s="12">
        <v>268.25367</v>
      </c>
      <c r="C19" s="12">
        <v>0</v>
      </c>
      <c r="D19" s="13">
        <v>1.3721473</v>
      </c>
      <c r="E19" s="12">
        <v>0</v>
      </c>
      <c r="F19" s="12">
        <v>0</v>
      </c>
      <c r="G19" s="14">
        <v>81.432834</v>
      </c>
      <c r="H19" s="14">
        <v>69.865168</v>
      </c>
      <c r="I19" s="14">
        <v>5.4885893</v>
      </c>
      <c r="J19" s="31">
        <f t="shared" si="7"/>
        <v>420.9238193</v>
      </c>
      <c r="K19" s="12">
        <f>Inflows!J16</f>
        <v>300.04010339999996</v>
      </c>
      <c r="L19" s="31">
        <f t="shared" si="8"/>
        <v>483.5348636000001</v>
      </c>
      <c r="M19" s="12"/>
      <c r="N19" s="12">
        <f t="shared" si="0"/>
        <v>1500</v>
      </c>
      <c r="O19" s="12">
        <v>1.5</v>
      </c>
      <c r="P19" s="12">
        <f t="shared" si="14"/>
        <v>6000</v>
      </c>
      <c r="Q19" s="12">
        <f>4*('Assets v. Liab'!H14-'Assets v. Liab'!H15)</f>
        <v>9380.845774000045</v>
      </c>
      <c r="R19" s="12">
        <f t="shared" si="9"/>
        <v>9630.845774000045</v>
      </c>
      <c r="S19" s="41"/>
      <c r="T19" s="12">
        <v>250</v>
      </c>
      <c r="U19" s="12"/>
      <c r="V19" s="12">
        <f t="shared" si="18"/>
        <v>-1000</v>
      </c>
      <c r="W19" s="31">
        <f t="shared" si="1"/>
        <v>14864.380637600045</v>
      </c>
      <c r="X19" s="31">
        <f>Stocks!$Q20</f>
        <v>114895.78200000006</v>
      </c>
      <c r="Y19" s="40">
        <f t="shared" si="2"/>
        <v>0.12937272699532204</v>
      </c>
      <c r="Z19" s="31">
        <f t="shared" si="10"/>
        <v>9864.380637600045</v>
      </c>
      <c r="AA19" s="33">
        <f t="shared" si="11"/>
        <v>0.08585502849530229</v>
      </c>
      <c r="AB19" s="12">
        <v>275.8</v>
      </c>
      <c r="AC19" s="42">
        <f t="shared" si="3"/>
        <v>0.021754894851341553</v>
      </c>
      <c r="AD19" s="40">
        <f t="shared" si="4"/>
        <v>0.035766427257433085</v>
      </c>
      <c r="AE19" s="40">
        <f t="shared" si="5"/>
        <v>-0.0036258158085569255</v>
      </c>
      <c r="AF19" s="43">
        <f t="shared" si="12"/>
        <v>0.053895506300217715</v>
      </c>
      <c r="AG19" s="44">
        <f t="shared" si="6"/>
        <v>0.009339025866067037</v>
      </c>
      <c r="AH19" s="10">
        <f t="shared" si="13"/>
        <v>1948</v>
      </c>
      <c r="AI19" s="7">
        <f t="shared" si="15"/>
        <v>-0.001330384561487746</v>
      </c>
      <c r="AJ19" s="40">
        <f t="shared" si="19"/>
        <v>0.016368161644515995</v>
      </c>
      <c r="AK19" s="42">
        <f t="shared" si="16"/>
        <v>0.03887021160999044</v>
      </c>
      <c r="AL19" s="42">
        <f t="shared" si="17"/>
        <v>-0.0030650520032464803</v>
      </c>
      <c r="AM19" s="7">
        <v>0</v>
      </c>
      <c r="AN19" s="40">
        <f t="shared" si="20"/>
        <v>-0.003850635991188769</v>
      </c>
    </row>
    <row r="20" spans="1:40" ht="12.75">
      <c r="A20" s="11">
        <v>17899</v>
      </c>
      <c r="B20" s="12">
        <v>305.23933</v>
      </c>
      <c r="C20" s="12">
        <v>0</v>
      </c>
      <c r="D20" s="13">
        <v>1.3943389</v>
      </c>
      <c r="E20" s="12">
        <v>48.8</v>
      </c>
      <c r="F20" s="12">
        <v>15.8</v>
      </c>
      <c r="G20" s="14">
        <v>80.062303</v>
      </c>
      <c r="H20" s="14">
        <v>70.995091</v>
      </c>
      <c r="I20" s="14">
        <v>5.3449659</v>
      </c>
      <c r="J20" s="31">
        <f t="shared" si="7"/>
        <v>522.2910629</v>
      </c>
      <c r="K20" s="12">
        <f>Inflows!J17</f>
        <v>26.977191500000004</v>
      </c>
      <c r="L20" s="31">
        <f t="shared" si="8"/>
        <v>1981.2554856000002</v>
      </c>
      <c r="M20" s="12">
        <v>6</v>
      </c>
      <c r="N20" s="12">
        <f t="shared" si="0"/>
        <v>1500</v>
      </c>
      <c r="O20" s="12">
        <v>1.5</v>
      </c>
      <c r="P20" s="12">
        <f t="shared" si="14"/>
        <v>6000</v>
      </c>
      <c r="Q20" s="12">
        <f>4*('Assets v. Liab'!H15-'Assets v. Liab'!H16)</f>
        <v>6694.531025599921</v>
      </c>
      <c r="R20" s="12">
        <f t="shared" si="9"/>
        <v>6994.531025599921</v>
      </c>
      <c r="S20" s="41">
        <v>1.2</v>
      </c>
      <c r="T20" s="12">
        <v>300</v>
      </c>
      <c r="U20" s="12">
        <f>S20*250</f>
        <v>300</v>
      </c>
      <c r="V20" s="12">
        <f t="shared" si="18"/>
        <v>-1050</v>
      </c>
      <c r="W20" s="31">
        <f t="shared" si="1"/>
        <v>13625.786511199922</v>
      </c>
      <c r="X20" s="31">
        <f>Stocks!$Q21</f>
        <v>118385.29200000004</v>
      </c>
      <c r="Y20" s="40">
        <f t="shared" si="2"/>
        <v>0.11509695403040368</v>
      </c>
      <c r="Z20" s="31">
        <f t="shared" si="10"/>
        <v>8675.786511199922</v>
      </c>
      <c r="AA20" s="33">
        <f t="shared" si="11"/>
        <v>0.07328432750919699</v>
      </c>
      <c r="AB20" s="12">
        <v>270.6</v>
      </c>
      <c r="AC20" s="42">
        <f t="shared" si="3"/>
        <v>0.022172949002217297</v>
      </c>
      <c r="AD20" s="40">
        <f t="shared" si="4"/>
        <v>0.032061295311160094</v>
      </c>
      <c r="AE20" s="40">
        <f t="shared" si="5"/>
        <v>-0.003880266075388027</v>
      </c>
      <c r="AF20" s="43">
        <f t="shared" si="12"/>
        <v>0.050353978237989365</v>
      </c>
      <c r="AG20" s="44">
        <f t="shared" si="6"/>
        <v>0.010313420690806756</v>
      </c>
      <c r="AH20" s="10">
        <f t="shared" si="13"/>
        <v>1949</v>
      </c>
      <c r="AI20" s="7">
        <f t="shared" si="15"/>
        <v>0.005706783161969462</v>
      </c>
      <c r="AJ20" s="40">
        <f t="shared" si="19"/>
        <v>0.023616920345079295</v>
      </c>
      <c r="AK20" s="42">
        <f t="shared" si="16"/>
        <v>0.055283431386145235</v>
      </c>
      <c r="AL20" s="42">
        <f t="shared" si="17"/>
        <v>0.012991684549235525</v>
      </c>
      <c r="AM20" s="7">
        <v>0</v>
      </c>
      <c r="AN20" s="40">
        <f t="shared" si="20"/>
        <v>-0.0037902193812014203</v>
      </c>
    </row>
    <row r="21" spans="1:40" ht="12.75">
      <c r="A21" s="11">
        <v>17989</v>
      </c>
      <c r="B21" s="12">
        <v>300.48483</v>
      </c>
      <c r="C21" s="12">
        <v>0</v>
      </c>
      <c r="D21" s="13">
        <v>1.3943389</v>
      </c>
      <c r="E21" s="12">
        <v>48.8</v>
      </c>
      <c r="F21" s="12">
        <v>15.8</v>
      </c>
      <c r="G21" s="14">
        <v>79.986145</v>
      </c>
      <c r="H21" s="14">
        <v>70.995091</v>
      </c>
      <c r="I21" s="14">
        <v>5.1125761</v>
      </c>
      <c r="J21" s="31">
        <f t="shared" si="7"/>
        <v>517.4604049</v>
      </c>
      <c r="K21" s="12">
        <f>Inflows!J18</f>
        <v>204.25293129999997</v>
      </c>
      <c r="L21" s="31">
        <f t="shared" si="8"/>
        <v>1252.8298943999998</v>
      </c>
      <c r="M21" s="12"/>
      <c r="N21" s="12">
        <f t="shared" si="0"/>
        <v>1500</v>
      </c>
      <c r="O21" s="12">
        <v>1.5</v>
      </c>
      <c r="P21" s="12">
        <f t="shared" si="14"/>
        <v>6000</v>
      </c>
      <c r="Q21" s="12">
        <f>4*('Assets v. Liab'!H16-'Assets v. Liab'!H17)</f>
        <v>-3680.677367999917</v>
      </c>
      <c r="R21" s="12">
        <f t="shared" si="9"/>
        <v>-3380.677367999917</v>
      </c>
      <c r="S21" s="41"/>
      <c r="T21" s="12">
        <v>300</v>
      </c>
      <c r="U21" s="12"/>
      <c r="V21" s="12">
        <f t="shared" si="18"/>
        <v>-1100</v>
      </c>
      <c r="W21" s="31">
        <f t="shared" si="1"/>
        <v>2472.152526400083</v>
      </c>
      <c r="X21" s="31">
        <f>Stocks!$Q22</f>
        <v>119860.16700000004</v>
      </c>
      <c r="Y21" s="40">
        <f t="shared" si="2"/>
        <v>0.020625305205857772</v>
      </c>
      <c r="Z21" s="31">
        <f t="shared" si="10"/>
        <v>-2427.847473599917</v>
      </c>
      <c r="AA21" s="33">
        <f t="shared" si="11"/>
        <v>-0.020255665700848857</v>
      </c>
      <c r="AB21" s="12">
        <v>266.7</v>
      </c>
      <c r="AC21" s="42">
        <f t="shared" si="3"/>
        <v>0.02249718785151856</v>
      </c>
      <c r="AD21" s="40">
        <f t="shared" si="4"/>
        <v>-0.009103290114735346</v>
      </c>
      <c r="AE21" s="40">
        <f t="shared" si="5"/>
        <v>-0.004124484439445069</v>
      </c>
      <c r="AF21" s="43">
        <f t="shared" si="12"/>
        <v>0.009269413297338144</v>
      </c>
      <c r="AG21" s="44">
        <f t="shared" si="6"/>
        <v>0.010027846198478928</v>
      </c>
      <c r="AH21" s="10">
        <f t="shared" si="13"/>
        <v>1949</v>
      </c>
      <c r="AI21" s="7">
        <f t="shared" si="15"/>
        <v>0.008704520030374033</v>
      </c>
      <c r="AJ21" s="40">
        <f t="shared" si="19"/>
        <v>0.026821868154221537</v>
      </c>
      <c r="AK21" s="42">
        <f t="shared" si="16"/>
        <v>0.06253551015386923</v>
      </c>
      <c r="AL21" s="42">
        <f t="shared" si="17"/>
        <v>0.02037948487258847</v>
      </c>
      <c r="AM21" s="7">
        <v>0</v>
      </c>
      <c r="AN21" s="40">
        <f t="shared" si="20"/>
        <v>-0.0038414972659787006</v>
      </c>
    </row>
    <row r="22" spans="1:40" ht="12.75">
      <c r="A22" s="11">
        <v>18080</v>
      </c>
      <c r="B22" s="12">
        <v>295.7415</v>
      </c>
      <c r="C22" s="12">
        <v>0</v>
      </c>
      <c r="D22" s="13">
        <v>1.3006076</v>
      </c>
      <c r="E22" s="12">
        <v>48.8</v>
      </c>
      <c r="F22" s="12">
        <v>15.8</v>
      </c>
      <c r="G22" s="14">
        <v>78.919739</v>
      </c>
      <c r="H22" s="14">
        <v>66.222605</v>
      </c>
      <c r="I22" s="14">
        <v>4.5521267</v>
      </c>
      <c r="J22" s="31">
        <f t="shared" si="7"/>
        <v>506.78445159999995</v>
      </c>
      <c r="K22" s="12">
        <f>Inflows!J19</f>
        <v>372.59630619999996</v>
      </c>
      <c r="L22" s="31">
        <f t="shared" si="8"/>
        <v>536.7525816</v>
      </c>
      <c r="M22" s="12"/>
      <c r="N22" s="12">
        <f t="shared" si="0"/>
        <v>1500</v>
      </c>
      <c r="O22" s="12">
        <v>1.5</v>
      </c>
      <c r="P22" s="12">
        <f t="shared" si="14"/>
        <v>6000</v>
      </c>
      <c r="Q22" s="12">
        <f>4*('Assets v. Liab'!H17-'Assets v. Liab'!H18)</f>
        <v>-3657.2961867999984</v>
      </c>
      <c r="R22" s="12">
        <f t="shared" si="9"/>
        <v>-3357.2961867999984</v>
      </c>
      <c r="S22" s="41"/>
      <c r="T22" s="12">
        <v>300</v>
      </c>
      <c r="U22" s="12"/>
      <c r="V22" s="12">
        <f t="shared" si="18"/>
        <v>-1150</v>
      </c>
      <c r="W22" s="31">
        <f t="shared" si="1"/>
        <v>1729.4563948000014</v>
      </c>
      <c r="X22" s="31">
        <f>Stocks!$Q23</f>
        <v>121312.25700000004</v>
      </c>
      <c r="Y22" s="40">
        <f t="shared" si="2"/>
        <v>0.01425623789029002</v>
      </c>
      <c r="Z22" s="31">
        <f t="shared" si="10"/>
        <v>-3120.5436051999986</v>
      </c>
      <c r="AA22" s="33">
        <f t="shared" si="11"/>
        <v>-0.025723234258183802</v>
      </c>
      <c r="AB22" s="12">
        <v>268.1</v>
      </c>
      <c r="AC22" s="42">
        <f t="shared" si="3"/>
        <v>0.02237970906378217</v>
      </c>
      <c r="AD22" s="40">
        <f t="shared" si="4"/>
        <v>-0.01163947633420365</v>
      </c>
      <c r="AE22" s="40">
        <f t="shared" si="5"/>
        <v>-0.004289444237224916</v>
      </c>
      <c r="AF22" s="43">
        <f t="shared" si="12"/>
        <v>0.006450788492353605</v>
      </c>
      <c r="AG22" s="44">
        <f t="shared" si="6"/>
        <v>0.009751413659709583</v>
      </c>
      <c r="AH22" s="10">
        <f t="shared" si="13"/>
        <v>1949</v>
      </c>
      <c r="AI22" s="7">
        <f t="shared" si="15"/>
        <v>0.011771239029913547</v>
      </c>
      <c r="AJ22" s="40">
        <f t="shared" si="19"/>
        <v>0.02999242158197471</v>
      </c>
      <c r="AK22" s="42">
        <f t="shared" si="16"/>
        <v>0.06983780603046838</v>
      </c>
      <c r="AL22" s="42">
        <f t="shared" si="17"/>
        <v>0.028290114011366652</v>
      </c>
      <c r="AM22" s="7">
        <v>0</v>
      </c>
      <c r="AN22" s="40">
        <f t="shared" si="20"/>
        <v>-0.003980002640153734</v>
      </c>
    </row>
    <row r="23" spans="1:40" ht="12.75">
      <c r="A23" s="11">
        <v>18172</v>
      </c>
      <c r="B23" s="12">
        <v>298.46967</v>
      </c>
      <c r="C23" s="12">
        <v>0</v>
      </c>
      <c r="D23" s="13">
        <v>1.3252822</v>
      </c>
      <c r="E23" s="12">
        <v>48.8</v>
      </c>
      <c r="F23" s="12">
        <v>15.8</v>
      </c>
      <c r="G23" s="14">
        <v>77.319452</v>
      </c>
      <c r="H23" s="14">
        <v>67.478954</v>
      </c>
      <c r="I23" s="14">
        <v>4.4176075</v>
      </c>
      <c r="J23" s="31">
        <f t="shared" si="7"/>
        <v>509.19335820000003</v>
      </c>
      <c r="K23" s="12">
        <f>Inflows!J20</f>
        <v>1108.6773969</v>
      </c>
      <c r="L23" s="31">
        <f t="shared" si="8"/>
        <v>-2397.9361548</v>
      </c>
      <c r="M23" s="12"/>
      <c r="N23" s="12">
        <f t="shared" si="0"/>
        <v>1500</v>
      </c>
      <c r="O23" s="12">
        <v>1.5</v>
      </c>
      <c r="P23" s="12">
        <f t="shared" si="14"/>
        <v>6000</v>
      </c>
      <c r="Q23" s="12">
        <f>4*('Assets v. Liab'!H18-'Assets v. Liab'!H19)</f>
        <v>19090.364373599994</v>
      </c>
      <c r="R23" s="12">
        <f t="shared" si="9"/>
        <v>19390.364373599994</v>
      </c>
      <c r="S23" s="41"/>
      <c r="T23" s="12">
        <v>300</v>
      </c>
      <c r="U23" s="12"/>
      <c r="V23" s="12">
        <f t="shared" si="18"/>
        <v>-1200</v>
      </c>
      <c r="W23" s="31">
        <f t="shared" si="1"/>
        <v>21492.428218799992</v>
      </c>
      <c r="X23" s="31">
        <f>Stocks!$Q24</f>
        <v>122953.71000000005</v>
      </c>
      <c r="Y23" s="40">
        <f t="shared" si="2"/>
        <v>0.1748009736249519</v>
      </c>
      <c r="Z23" s="31">
        <f t="shared" si="10"/>
        <v>16692.428218799992</v>
      </c>
      <c r="AA23" s="33">
        <f t="shared" si="11"/>
        <v>0.13576189135569788</v>
      </c>
      <c r="AB23" s="12">
        <v>265.7</v>
      </c>
      <c r="AC23" s="42">
        <f t="shared" si="3"/>
        <v>0.02258185923974407</v>
      </c>
      <c r="AD23" s="40">
        <f t="shared" si="4"/>
        <v>0.06282434406774555</v>
      </c>
      <c r="AE23" s="40">
        <f t="shared" si="5"/>
        <v>-0.004516371847948814</v>
      </c>
      <c r="AF23" s="43">
        <f t="shared" si="12"/>
        <v>0.0808898314595408</v>
      </c>
      <c r="AG23" s="44">
        <f t="shared" si="6"/>
        <v>0.009709985001672578</v>
      </c>
      <c r="AH23" s="10">
        <f t="shared" si="13"/>
        <v>1949</v>
      </c>
      <c r="AI23" s="7">
        <f t="shared" si="15"/>
        <v>0.018535718232491664</v>
      </c>
      <c r="AJ23" s="40">
        <f t="shared" si="19"/>
        <v>0.03674100287180548</v>
      </c>
      <c r="AK23" s="42">
        <f t="shared" si="16"/>
        <v>0.08119486768787584</v>
      </c>
      <c r="AL23" s="42">
        <f t="shared" si="17"/>
        <v>0.04076682972646555</v>
      </c>
      <c r="AM23" s="7">
        <v>0</v>
      </c>
      <c r="AN23" s="40">
        <f t="shared" si="20"/>
        <v>-0.004202641650001706</v>
      </c>
    </row>
    <row r="24" spans="1:40" ht="12.75">
      <c r="A24" s="11">
        <v>18264</v>
      </c>
      <c r="B24" s="12">
        <v>323.712</v>
      </c>
      <c r="C24" s="12">
        <v>0</v>
      </c>
      <c r="D24" s="13">
        <v>1.2329328</v>
      </c>
      <c r="E24" s="12">
        <v>48.8</v>
      </c>
      <c r="F24" s="12">
        <v>15.8</v>
      </c>
      <c r="G24" s="14">
        <v>75.031918</v>
      </c>
      <c r="H24" s="14">
        <v>68.483811</v>
      </c>
      <c r="I24" s="14">
        <v>4.8196463</v>
      </c>
      <c r="J24" s="31">
        <f t="shared" si="7"/>
        <v>533.0606618</v>
      </c>
      <c r="K24" s="12">
        <f>Inflows!J21</f>
        <v>1020.216052</v>
      </c>
      <c r="L24" s="31">
        <f t="shared" si="8"/>
        <v>-1948.6215607999998</v>
      </c>
      <c r="M24" s="12">
        <v>7.5</v>
      </c>
      <c r="N24" s="12">
        <f t="shared" si="0"/>
        <v>1875</v>
      </c>
      <c r="O24" s="12">
        <f>M24/4</f>
        <v>1.875</v>
      </c>
      <c r="P24" s="12">
        <f t="shared" si="14"/>
        <v>6375</v>
      </c>
      <c r="Q24" s="12">
        <f>4*('Assets v. Liab'!H19-'Assets v. Liab'!H20)</f>
        <v>22504.530785599956</v>
      </c>
      <c r="R24" s="12">
        <f t="shared" si="9"/>
        <v>22829.530785599956</v>
      </c>
      <c r="S24" s="41">
        <v>1.3</v>
      </c>
      <c r="T24" s="12">
        <v>325</v>
      </c>
      <c r="U24" s="12">
        <f>S24*250</f>
        <v>325</v>
      </c>
      <c r="V24" s="12">
        <f t="shared" si="18"/>
        <v>-1225</v>
      </c>
      <c r="W24" s="31">
        <f t="shared" si="1"/>
        <v>25705.909224799958</v>
      </c>
      <c r="X24" s="31">
        <f>Stocks!$Q25</f>
        <v>127756.92400000006</v>
      </c>
      <c r="Y24" s="40">
        <f t="shared" si="2"/>
        <v>0.20120951898309594</v>
      </c>
      <c r="Z24" s="31">
        <f t="shared" si="10"/>
        <v>20555.909224799958</v>
      </c>
      <c r="AA24" s="33">
        <f t="shared" si="11"/>
        <v>0.1608985922735581</v>
      </c>
      <c r="AB24" s="12">
        <v>276</v>
      </c>
      <c r="AC24" s="42">
        <f t="shared" si="3"/>
        <v>0.02309782608695652</v>
      </c>
      <c r="AD24" s="40">
        <f t="shared" si="4"/>
        <v>0.07447793197391289</v>
      </c>
      <c r="AE24" s="40">
        <f t="shared" si="5"/>
        <v>-0.004438405797101449</v>
      </c>
      <c r="AF24" s="43">
        <f t="shared" si="12"/>
        <v>0.09313735226376796</v>
      </c>
      <c r="AG24" s="44">
        <f t="shared" si="6"/>
        <v>0.010135247151066343</v>
      </c>
      <c r="AH24" s="10">
        <f t="shared" si="13"/>
        <v>1950</v>
      </c>
      <c r="AI24" s="7">
        <f t="shared" si="15"/>
        <v>0.029139877398179866</v>
      </c>
      <c r="AJ24" s="40">
        <f t="shared" si="19"/>
        <v>0.04743684637825013</v>
      </c>
      <c r="AK24" s="42">
        <f t="shared" si="16"/>
        <v>0.10272300892604891</v>
      </c>
      <c r="AL24" s="42">
        <f t="shared" si="17"/>
        <v>0.06267039591755584</v>
      </c>
      <c r="AM24" s="7">
        <v>0</v>
      </c>
      <c r="AN24" s="40">
        <f t="shared" si="20"/>
        <v>-0.004342176580430062</v>
      </c>
    </row>
    <row r="25" spans="1:40" ht="12.75">
      <c r="A25" s="11">
        <v>18354</v>
      </c>
      <c r="B25" s="12">
        <v>318.72567</v>
      </c>
      <c r="C25" s="12">
        <v>0</v>
      </c>
      <c r="D25" s="13">
        <v>1.1516757</v>
      </c>
      <c r="E25" s="12">
        <v>48.8</v>
      </c>
      <c r="F25" s="12">
        <v>15.8</v>
      </c>
      <c r="G25" s="14">
        <v>75.337019</v>
      </c>
      <c r="H25" s="14">
        <v>70.367387</v>
      </c>
      <c r="I25" s="14">
        <v>5.2977083</v>
      </c>
      <c r="J25" s="31">
        <f t="shared" si="7"/>
        <v>530.1817517</v>
      </c>
      <c r="K25" s="12">
        <f>Inflows!J22</f>
        <v>992.7239579999999</v>
      </c>
      <c r="L25" s="31">
        <f t="shared" si="8"/>
        <v>-1850.1688252</v>
      </c>
      <c r="M25" s="12"/>
      <c r="N25" s="12">
        <f t="shared" si="0"/>
        <v>1875</v>
      </c>
      <c r="O25" s="12">
        <v>1.875</v>
      </c>
      <c r="P25" s="12">
        <f t="shared" si="14"/>
        <v>6750</v>
      </c>
      <c r="Q25" s="12">
        <f>4*('Assets v. Liab'!H20-'Assets v. Liab'!H21)</f>
        <v>-1788.4843595999992</v>
      </c>
      <c r="R25" s="12">
        <f t="shared" si="9"/>
        <v>-1463.4843595999992</v>
      </c>
      <c r="S25" s="41"/>
      <c r="T25" s="12">
        <v>325</v>
      </c>
      <c r="U25" s="12"/>
      <c r="V25" s="12">
        <f t="shared" si="18"/>
        <v>-1250</v>
      </c>
      <c r="W25" s="31">
        <f t="shared" si="1"/>
        <v>1861.346815200001</v>
      </c>
      <c r="X25" s="31">
        <f>Stocks!$Q26</f>
        <v>134944.82400000005</v>
      </c>
      <c r="Y25" s="40">
        <f t="shared" si="2"/>
        <v>0.013793391699114005</v>
      </c>
      <c r="Z25" s="31">
        <f t="shared" si="10"/>
        <v>-3638.653184799999</v>
      </c>
      <c r="AA25" s="33">
        <f t="shared" si="11"/>
        <v>-0.026964007043352754</v>
      </c>
      <c r="AB25" s="12">
        <v>285.3</v>
      </c>
      <c r="AC25" s="42">
        <f t="shared" si="3"/>
        <v>0.02365930599369085</v>
      </c>
      <c r="AD25" s="40">
        <f t="shared" si="4"/>
        <v>-0.012753779126533471</v>
      </c>
      <c r="AE25" s="40">
        <f t="shared" si="5"/>
        <v>-0.004381352961794602</v>
      </c>
      <c r="AF25" s="43">
        <f t="shared" si="12"/>
        <v>0.006524173905362779</v>
      </c>
      <c r="AG25" s="44">
        <f t="shared" si="6"/>
        <v>0.009447584888472636</v>
      </c>
      <c r="AH25" s="10">
        <f t="shared" si="13"/>
        <v>1950</v>
      </c>
      <c r="AI25" s="7">
        <f t="shared" si="15"/>
        <v>0.02822725514523033</v>
      </c>
      <c r="AJ25" s="40">
        <f t="shared" si="19"/>
        <v>0.046750536530256286</v>
      </c>
      <c r="AK25" s="42">
        <f t="shared" si="16"/>
        <v>0.10101503054936296</v>
      </c>
      <c r="AL25" s="42">
        <f t="shared" si="17"/>
        <v>0.06099331058192986</v>
      </c>
      <c r="AM25" s="7">
        <v>0</v>
      </c>
      <c r="AN25" s="40">
        <f t="shared" si="20"/>
        <v>-0.004406393711017445</v>
      </c>
    </row>
    <row r="26" spans="1:40" ht="12.75">
      <c r="A26" s="11">
        <v>18445</v>
      </c>
      <c r="B26" s="12">
        <v>315.3295</v>
      </c>
      <c r="C26" s="12">
        <v>0</v>
      </c>
      <c r="D26" s="13">
        <v>1.0734856</v>
      </c>
      <c r="E26" s="12">
        <v>49.4</v>
      </c>
      <c r="F26" s="12">
        <v>16</v>
      </c>
      <c r="G26" s="14">
        <v>75.337019</v>
      </c>
      <c r="H26" s="14">
        <v>72.877742</v>
      </c>
      <c r="I26" s="14">
        <v>5.8445325</v>
      </c>
      <c r="J26" s="31">
        <f t="shared" si="7"/>
        <v>530.0177466</v>
      </c>
      <c r="K26" s="12">
        <f>Inflows!J23</f>
        <v>269.1093434</v>
      </c>
      <c r="L26" s="31">
        <f t="shared" si="8"/>
        <v>1043.6336128</v>
      </c>
      <c r="M26" s="12"/>
      <c r="N26" s="12">
        <f t="shared" si="0"/>
        <v>1875</v>
      </c>
      <c r="O26" s="12">
        <v>1.875</v>
      </c>
      <c r="P26" s="12">
        <f t="shared" si="14"/>
        <v>7125</v>
      </c>
      <c r="Q26" s="12">
        <f>4*('Assets v. Liab'!H21-'Assets v. Liab'!H22)</f>
        <v>-1799.343979600002</v>
      </c>
      <c r="R26" s="12">
        <f t="shared" si="9"/>
        <v>-1474.343979600002</v>
      </c>
      <c r="S26" s="41"/>
      <c r="T26" s="12">
        <v>325</v>
      </c>
      <c r="U26" s="12"/>
      <c r="V26" s="12">
        <f t="shared" si="18"/>
        <v>-1275</v>
      </c>
      <c r="W26" s="31">
        <f t="shared" si="1"/>
        <v>5094.289633199998</v>
      </c>
      <c r="X26" s="31">
        <f>Stocks!$Q27</f>
        <v>141966.99600000004</v>
      </c>
      <c r="Y26" s="40">
        <f t="shared" si="2"/>
        <v>0.03588361926880524</v>
      </c>
      <c r="Z26" s="31">
        <f t="shared" si="10"/>
        <v>-755.710366800002</v>
      </c>
      <c r="AA26" s="33">
        <f t="shared" si="11"/>
        <v>-0.005323141209524514</v>
      </c>
      <c r="AB26" s="12">
        <v>302.8</v>
      </c>
      <c r="AC26" s="42">
        <f t="shared" si="3"/>
        <v>0.023530383091149274</v>
      </c>
      <c r="AD26" s="40">
        <f t="shared" si="4"/>
        <v>-0.0024957409735799274</v>
      </c>
      <c r="AE26" s="40">
        <f t="shared" si="5"/>
        <v>-0.004210700132100396</v>
      </c>
      <c r="AF26" s="43">
        <f t="shared" si="12"/>
        <v>0.01682394198546895</v>
      </c>
      <c r="AG26" s="44">
        <f t="shared" si="6"/>
        <v>0.008884586104787338</v>
      </c>
      <c r="AH26" s="10">
        <f t="shared" si="13"/>
        <v>1950</v>
      </c>
      <c r="AI26" s="7">
        <f t="shared" si="15"/>
        <v>0.030513188985386262</v>
      </c>
      <c r="AJ26" s="40">
        <f t="shared" si="19"/>
        <v>0.04934382490353512</v>
      </c>
      <c r="AK26" s="42">
        <f t="shared" si="16"/>
        <v>0.10642187589399177</v>
      </c>
      <c r="AL26" s="42">
        <f t="shared" si="17"/>
        <v>0.06609333384409469</v>
      </c>
      <c r="AM26" s="7">
        <v>0</v>
      </c>
      <c r="AN26" s="40">
        <f t="shared" si="20"/>
        <v>-0.0043867076847363155</v>
      </c>
    </row>
    <row r="27" spans="1:40" ht="12.75">
      <c r="A27" s="11">
        <v>18537</v>
      </c>
      <c r="B27" s="12">
        <v>316.775</v>
      </c>
      <c r="C27" s="12">
        <v>0</v>
      </c>
      <c r="D27" s="13">
        <v>1.011691</v>
      </c>
      <c r="E27" s="12">
        <v>54.8</v>
      </c>
      <c r="F27" s="12">
        <v>17.7</v>
      </c>
      <c r="G27" s="14">
        <v>74.421628</v>
      </c>
      <c r="H27" s="14">
        <v>77.267902</v>
      </c>
      <c r="I27" s="14">
        <v>6.5759916</v>
      </c>
      <c r="J27" s="31">
        <f t="shared" si="7"/>
        <v>541.976221</v>
      </c>
      <c r="K27" s="12">
        <f>Inflows!J24</f>
        <v>1829.0481851999998</v>
      </c>
      <c r="L27" s="31">
        <f t="shared" si="8"/>
        <v>-5148.2878568</v>
      </c>
      <c r="M27" s="12"/>
      <c r="N27" s="12">
        <f t="shared" si="0"/>
        <v>1875</v>
      </c>
      <c r="O27" s="12">
        <v>1.875</v>
      </c>
      <c r="P27" s="12">
        <f t="shared" si="14"/>
        <v>7500</v>
      </c>
      <c r="Q27" s="12">
        <f>4*('Assets v. Liab'!H22-'Assets v. Liab'!H23)</f>
        <v>10952.16610240005</v>
      </c>
      <c r="R27" s="12">
        <f t="shared" si="9"/>
        <v>11277.16610240005</v>
      </c>
      <c r="S27" s="41"/>
      <c r="T27" s="12">
        <v>325</v>
      </c>
      <c r="U27" s="12"/>
      <c r="V27" s="12">
        <f t="shared" si="18"/>
        <v>-1300</v>
      </c>
      <c r="W27" s="31">
        <f t="shared" si="1"/>
        <v>12003.87824560005</v>
      </c>
      <c r="X27" s="31">
        <f>Stocks!$Q28</f>
        <v>149322.11100000003</v>
      </c>
      <c r="Y27" s="40">
        <f t="shared" si="2"/>
        <v>0.08038915446085575</v>
      </c>
      <c r="Z27" s="31">
        <f t="shared" si="10"/>
        <v>5803.87824560005</v>
      </c>
      <c r="AA27" s="33">
        <f t="shared" si="11"/>
        <v>0.03886817703508122</v>
      </c>
      <c r="AB27" s="12">
        <v>314.4</v>
      </c>
      <c r="AC27" s="42">
        <f t="shared" si="3"/>
        <v>0.02385496183206107</v>
      </c>
      <c r="AD27" s="40">
        <f t="shared" si="4"/>
        <v>0.018460172536895834</v>
      </c>
      <c r="AE27" s="40">
        <f t="shared" si="5"/>
        <v>-0.004134860050890585</v>
      </c>
      <c r="AF27" s="43">
        <f t="shared" si="12"/>
        <v>0.038180274318066316</v>
      </c>
      <c r="AG27" s="44">
        <f t="shared" si="6"/>
        <v>0.008485682338096597</v>
      </c>
      <c r="AH27" s="10">
        <f t="shared" si="13"/>
        <v>1950</v>
      </c>
      <c r="AI27" s="7">
        <f t="shared" si="15"/>
        <v>0.019422146102673832</v>
      </c>
      <c r="AJ27" s="40">
        <f t="shared" si="19"/>
        <v>0.0386664356181665</v>
      </c>
      <c r="AK27" s="42">
        <f t="shared" si="16"/>
        <v>0.08281892110296774</v>
      </c>
      <c r="AL27" s="42">
        <f t="shared" si="17"/>
        <v>0.041869905263940514</v>
      </c>
      <c r="AM27" s="7">
        <v>0</v>
      </c>
      <c r="AN27" s="40">
        <f t="shared" si="20"/>
        <v>-0.004291329735471758</v>
      </c>
    </row>
    <row r="28" spans="1:40" ht="12.75">
      <c r="A28" s="11">
        <v>18629</v>
      </c>
      <c r="B28" s="12">
        <v>330.219</v>
      </c>
      <c r="C28" s="12">
        <v>0</v>
      </c>
      <c r="D28" s="13">
        <v>0.89815604</v>
      </c>
      <c r="E28" s="12">
        <v>60.4</v>
      </c>
      <c r="F28" s="12">
        <v>19.5</v>
      </c>
      <c r="G28" s="14">
        <v>73.81122</v>
      </c>
      <c r="H28" s="14">
        <v>78.396192</v>
      </c>
      <c r="I28" s="14">
        <v>6.1587843</v>
      </c>
      <c r="J28" s="31">
        <f t="shared" si="7"/>
        <v>563.22456804</v>
      </c>
      <c r="K28" s="12">
        <f>Inflows!J25</f>
        <v>1168.0558553</v>
      </c>
      <c r="L28" s="31">
        <f t="shared" si="8"/>
        <v>-2419.3251490400003</v>
      </c>
      <c r="M28" s="12">
        <v>7</v>
      </c>
      <c r="N28" s="12">
        <f t="shared" si="0"/>
        <v>1750</v>
      </c>
      <c r="O28" s="12">
        <f>M28/4</f>
        <v>1.75</v>
      </c>
      <c r="P28" s="12">
        <f t="shared" si="14"/>
        <v>7375</v>
      </c>
      <c r="Q28" s="12">
        <f>4*('Assets v. Liab'!H23-'Assets v. Liab'!H24)</f>
        <v>715.0066118399845</v>
      </c>
      <c r="R28" s="12">
        <f t="shared" si="9"/>
        <v>1240.0066118399845</v>
      </c>
      <c r="S28" s="41">
        <v>2.1</v>
      </c>
      <c r="T28" s="12">
        <v>525</v>
      </c>
      <c r="U28" s="12">
        <f>S28*250</f>
        <v>525</v>
      </c>
      <c r="V28" s="12">
        <f t="shared" si="18"/>
        <v>-1500</v>
      </c>
      <c r="W28" s="31">
        <f t="shared" si="1"/>
        <v>4170.681462799985</v>
      </c>
      <c r="X28" s="31">
        <f>Stocks!$Q29</f>
        <v>155700.647</v>
      </c>
      <c r="Y28" s="40">
        <f t="shared" si="2"/>
        <v>0.026786539061716196</v>
      </c>
      <c r="Z28" s="31">
        <f t="shared" si="10"/>
        <v>-1704.3185372000157</v>
      </c>
      <c r="AA28" s="33">
        <f t="shared" si="11"/>
        <v>-0.010946123667681456</v>
      </c>
      <c r="AB28" s="12">
        <v>329.5</v>
      </c>
      <c r="AC28" s="42">
        <f t="shared" si="3"/>
        <v>0.022382397572078907</v>
      </c>
      <c r="AD28" s="40">
        <f t="shared" si="4"/>
        <v>-0.005172438656145723</v>
      </c>
      <c r="AE28" s="40">
        <f t="shared" si="5"/>
        <v>-0.004552352048558422</v>
      </c>
      <c r="AF28" s="43">
        <f t="shared" si="12"/>
        <v>0.012657606867374764</v>
      </c>
      <c r="AG28" s="44">
        <f t="shared" si="6"/>
        <v>0.008483432955805252</v>
      </c>
      <c r="AH28" s="10">
        <f t="shared" si="13"/>
        <v>1951</v>
      </c>
      <c r="AI28" s="7">
        <f t="shared" si="15"/>
        <v>-0.000490446554840822</v>
      </c>
      <c r="AJ28" s="40">
        <f t="shared" si="19"/>
        <v>0.018546499269068203</v>
      </c>
      <c r="AK28" s="42">
        <f t="shared" si="16"/>
        <v>0.039213176122622796</v>
      </c>
      <c r="AL28" s="42">
        <f t="shared" si="17"/>
        <v>-0.001091273721369375</v>
      </c>
      <c r="AM28" s="7">
        <v>0</v>
      </c>
      <c r="AN28" s="40">
        <f t="shared" si="20"/>
        <v>-0.0043198162983360015</v>
      </c>
    </row>
    <row r="29" spans="1:40" ht="12.75">
      <c r="A29" s="11">
        <v>18719</v>
      </c>
      <c r="B29" s="12">
        <v>325.63083</v>
      </c>
      <c r="C29" s="12">
        <v>0</v>
      </c>
      <c r="D29" s="13">
        <v>0.81537255</v>
      </c>
      <c r="E29" s="12">
        <v>60.8</v>
      </c>
      <c r="F29" s="12">
        <v>19.7</v>
      </c>
      <c r="G29" s="14">
        <v>78.995922</v>
      </c>
      <c r="H29" s="14">
        <v>83.032105</v>
      </c>
      <c r="I29" s="14">
        <v>5.9793987</v>
      </c>
      <c r="J29" s="31">
        <f t="shared" si="7"/>
        <v>568.97422955</v>
      </c>
      <c r="K29" s="12">
        <f>Inflows!J26</f>
        <v>883.8388038</v>
      </c>
      <c r="L29" s="31">
        <f t="shared" si="8"/>
        <v>-1259.4582970000001</v>
      </c>
      <c r="M29" s="12"/>
      <c r="N29" s="12">
        <f t="shared" si="0"/>
        <v>1750</v>
      </c>
      <c r="O29" s="12">
        <v>1.75</v>
      </c>
      <c r="P29" s="12">
        <f t="shared" si="14"/>
        <v>7250</v>
      </c>
      <c r="Q29" s="12">
        <f>4*('Assets v. Liab'!H24-'Assets v. Liab'!H25)</f>
        <v>-3622.9986460400396</v>
      </c>
      <c r="R29" s="12">
        <f t="shared" si="9"/>
        <v>-3370.9986460400396</v>
      </c>
      <c r="S29" s="12"/>
      <c r="T29" s="12">
        <v>252</v>
      </c>
      <c r="U29" s="12"/>
      <c r="V29" s="12">
        <f t="shared" si="18"/>
        <v>-1427</v>
      </c>
      <c r="W29" s="31">
        <f t="shared" si="1"/>
        <v>940.5430569599603</v>
      </c>
      <c r="X29" s="31">
        <f>Stocks!$Q30</f>
        <v>161462.918</v>
      </c>
      <c r="Y29" s="40">
        <f t="shared" si="2"/>
        <v>0.005825133526695957</v>
      </c>
      <c r="Z29" s="31">
        <f t="shared" si="10"/>
        <v>-4882.45694304004</v>
      </c>
      <c r="AA29" s="33">
        <f t="shared" si="11"/>
        <v>-0.03023887468105859</v>
      </c>
      <c r="AB29" s="12">
        <v>337.1</v>
      </c>
      <c r="AC29" s="42">
        <f t="shared" si="3"/>
        <v>0.02150697122515574</v>
      </c>
      <c r="AD29" s="40">
        <f t="shared" si="4"/>
        <v>-0.014483704963037792</v>
      </c>
      <c r="AE29" s="40">
        <f t="shared" si="5"/>
        <v>-0.004233165232868585</v>
      </c>
      <c r="AF29" s="43">
        <f t="shared" si="12"/>
        <v>0.002790101029249363</v>
      </c>
      <c r="AG29" s="44">
        <f t="shared" si="6"/>
        <v>0.008067012142069674</v>
      </c>
      <c r="AH29" s="10">
        <f t="shared" si="13"/>
        <v>1951</v>
      </c>
      <c r="AI29" s="7">
        <f t="shared" si="15"/>
        <v>-0.000922928013966902</v>
      </c>
      <c r="AJ29" s="40">
        <f t="shared" si="19"/>
        <v>0.017612981050039847</v>
      </c>
      <c r="AK29" s="42">
        <f t="shared" si="16"/>
        <v>0.03722111157951828</v>
      </c>
      <c r="AL29" s="42">
        <f t="shared" si="17"/>
        <v>-0.0019099906307958347</v>
      </c>
      <c r="AM29" s="7">
        <v>0</v>
      </c>
      <c r="AN29" s="40">
        <f t="shared" si="20"/>
        <v>-0.004282769366104496</v>
      </c>
    </row>
    <row r="30" spans="1:40" ht="12.75">
      <c r="A30" s="11">
        <v>18810</v>
      </c>
      <c r="B30" s="12">
        <v>322.71417</v>
      </c>
      <c r="C30" s="12">
        <v>0</v>
      </c>
      <c r="D30" s="13">
        <v>0.71430798</v>
      </c>
      <c r="E30" s="12">
        <v>60.8</v>
      </c>
      <c r="F30" s="12">
        <v>19.7</v>
      </c>
      <c r="G30" s="14">
        <v>80.89992</v>
      </c>
      <c r="H30" s="14">
        <v>87.288435</v>
      </c>
      <c r="I30" s="14">
        <v>5.7144638</v>
      </c>
      <c r="J30" s="31">
        <f t="shared" si="7"/>
        <v>572.11683298</v>
      </c>
      <c r="K30" s="12">
        <f>Inflows!J27</f>
        <v>599.6324077</v>
      </c>
      <c r="L30" s="31">
        <f t="shared" si="8"/>
        <v>-110.06229888000007</v>
      </c>
      <c r="M30" s="12"/>
      <c r="N30" s="12">
        <f t="shared" si="0"/>
        <v>1750</v>
      </c>
      <c r="O30" s="12">
        <v>1.75</v>
      </c>
      <c r="P30" s="12">
        <f t="shared" si="14"/>
        <v>7125</v>
      </c>
      <c r="Q30" s="12">
        <f>4*('Assets v. Liab'!H25-'Assets v. Liab'!H26)</f>
        <v>-3612.570413719979</v>
      </c>
      <c r="R30" s="12">
        <f t="shared" si="9"/>
        <v>-3087.570413719979</v>
      </c>
      <c r="S30" s="12"/>
      <c r="T30" s="12">
        <v>525</v>
      </c>
      <c r="U30" s="12"/>
      <c r="V30" s="12">
        <f t="shared" si="18"/>
        <v>-1627</v>
      </c>
      <c r="W30" s="31">
        <f t="shared" si="1"/>
        <v>1775.3672874000208</v>
      </c>
      <c r="X30" s="31">
        <f>Stocks!$Q31</f>
        <v>167244.94000000003</v>
      </c>
      <c r="Y30" s="40">
        <f t="shared" si="2"/>
        <v>0.010615372204384901</v>
      </c>
      <c r="Z30" s="31">
        <f t="shared" si="10"/>
        <v>-3722.632712599979</v>
      </c>
      <c r="AA30" s="33">
        <f t="shared" si="11"/>
        <v>-0.022258567060982403</v>
      </c>
      <c r="AB30" s="12">
        <v>344</v>
      </c>
      <c r="AC30" s="42">
        <f t="shared" si="3"/>
        <v>0.02071220930232558</v>
      </c>
      <c r="AD30" s="40">
        <f t="shared" si="4"/>
        <v>-0.010821606722674359</v>
      </c>
      <c r="AE30" s="40">
        <f t="shared" si="5"/>
        <v>-0.004729651162790698</v>
      </c>
      <c r="AF30" s="43">
        <f t="shared" si="12"/>
        <v>0.005160951416860526</v>
      </c>
      <c r="AG30" s="44">
        <f t="shared" si="6"/>
        <v>0.007718360148892994</v>
      </c>
      <c r="AH30" s="10">
        <f t="shared" si="13"/>
        <v>1951</v>
      </c>
      <c r="AI30" s="7">
        <f t="shared" si="15"/>
        <v>-0.00300439445124051</v>
      </c>
      <c r="AJ30" s="40">
        <f t="shared" si="19"/>
        <v>0.014697233407887741</v>
      </c>
      <c r="AK30" s="42">
        <f t="shared" si="16"/>
        <v>0.0309040498134132</v>
      </c>
      <c r="AL30" s="42">
        <f t="shared" si="17"/>
        <v>-0.006143847093660306</v>
      </c>
      <c r="AM30" s="7">
        <v>0</v>
      </c>
      <c r="AN30" s="40">
        <f t="shared" si="20"/>
        <v>-0.004412507123777072</v>
      </c>
    </row>
    <row r="31" spans="1:40" ht="12.75">
      <c r="A31" s="11">
        <v>18902</v>
      </c>
      <c r="B31" s="12">
        <v>324.31733</v>
      </c>
      <c r="C31" s="12">
        <v>0</v>
      </c>
      <c r="D31" s="13">
        <v>0.57308476</v>
      </c>
      <c r="E31" s="12">
        <v>66.6</v>
      </c>
      <c r="F31" s="12">
        <v>21.5</v>
      </c>
      <c r="G31" s="14">
        <v>82.270087</v>
      </c>
      <c r="H31" s="14">
        <v>87.538697</v>
      </c>
      <c r="I31" s="14">
        <v>5.1577628</v>
      </c>
      <c r="J31" s="31">
        <f t="shared" si="7"/>
        <v>582.79919876</v>
      </c>
      <c r="K31" s="12">
        <f>Inflows!J28</f>
        <v>1205.9074611</v>
      </c>
      <c r="L31" s="31">
        <f t="shared" si="8"/>
        <v>-2492.4330493600005</v>
      </c>
      <c r="M31" s="12"/>
      <c r="N31" s="12">
        <f t="shared" si="0"/>
        <v>1750</v>
      </c>
      <c r="O31" s="12">
        <v>1.75</v>
      </c>
      <c r="P31" s="12">
        <f t="shared" si="14"/>
        <v>7000</v>
      </c>
      <c r="Q31" s="12">
        <f>4*('Assets v. Liab'!H26-'Assets v. Liab'!H27)</f>
        <v>-3642.7294631200493</v>
      </c>
      <c r="R31" s="12">
        <f t="shared" si="9"/>
        <v>-3117.7294631200493</v>
      </c>
      <c r="S31" s="12"/>
      <c r="T31" s="12">
        <v>525</v>
      </c>
      <c r="U31" s="12"/>
      <c r="V31" s="12">
        <f t="shared" si="18"/>
        <v>-1827</v>
      </c>
      <c r="W31" s="31">
        <f t="shared" si="1"/>
        <v>-962.1625124800503</v>
      </c>
      <c r="X31" s="31">
        <f>Stocks!$Q32</f>
        <v>173405.4340000001</v>
      </c>
      <c r="Y31" s="40">
        <f t="shared" si="2"/>
        <v>-0.005548629534182013</v>
      </c>
      <c r="Z31" s="31">
        <f t="shared" si="10"/>
        <v>-6135.16251248005</v>
      </c>
      <c r="AA31" s="33">
        <f t="shared" si="11"/>
        <v>-0.03538045129819892</v>
      </c>
      <c r="AB31" s="12">
        <v>348.4</v>
      </c>
      <c r="AC31" s="42">
        <f t="shared" si="3"/>
        <v>0.020091848450057407</v>
      </c>
      <c r="AD31" s="40">
        <f t="shared" si="4"/>
        <v>-0.017609536488174655</v>
      </c>
      <c r="AE31" s="40">
        <f t="shared" si="5"/>
        <v>-0.005243972445464983</v>
      </c>
      <c r="AF31" s="43">
        <f t="shared" si="12"/>
        <v>-0.0027616604835822337</v>
      </c>
      <c r="AG31" s="44">
        <f t="shared" si="6"/>
        <v>0.007481134184064839</v>
      </c>
      <c r="AH31" s="10">
        <f t="shared" si="13"/>
        <v>1951</v>
      </c>
      <c r="AI31" s="7">
        <f t="shared" si="15"/>
        <v>-0.012021821707508132</v>
      </c>
      <c r="AJ31" s="40">
        <f t="shared" si="19"/>
        <v>0.004461749707475605</v>
      </c>
      <c r="AK31" s="42">
        <f t="shared" si="16"/>
        <v>0.00941960381465376</v>
      </c>
      <c r="AL31" s="42">
        <f t="shared" si="17"/>
        <v>-0.02470600417698034</v>
      </c>
      <c r="AM31" s="7">
        <v>0</v>
      </c>
      <c r="AN31" s="40">
        <f t="shared" si="20"/>
        <v>-0.004689785222420672</v>
      </c>
    </row>
    <row r="32" spans="1:40" ht="12.75">
      <c r="A32" s="11">
        <v>18994</v>
      </c>
      <c r="B32" s="12">
        <v>334.10467</v>
      </c>
      <c r="C32" s="12">
        <v>0</v>
      </c>
      <c r="D32" s="13">
        <v>0.89426986</v>
      </c>
      <c r="E32" s="12">
        <v>70.9</v>
      </c>
      <c r="F32" s="12">
        <v>22.6</v>
      </c>
      <c r="G32" s="14">
        <v>84.88582</v>
      </c>
      <c r="H32" s="14">
        <v>74.916192</v>
      </c>
      <c r="I32" s="14">
        <v>5.7874445</v>
      </c>
      <c r="J32" s="31">
        <f t="shared" si="7"/>
        <v>588.30095186</v>
      </c>
      <c r="K32" s="12">
        <f>Inflows!J29</f>
        <v>926.9998054</v>
      </c>
      <c r="L32" s="31">
        <f t="shared" si="8"/>
        <v>-1354.7954141599998</v>
      </c>
      <c r="M32" s="12"/>
      <c r="N32" s="12">
        <v>1695</v>
      </c>
      <c r="O32" s="12"/>
      <c r="P32" s="12">
        <f>4*N32</f>
        <v>6780</v>
      </c>
      <c r="Q32" s="12">
        <f>4*('Assets v. Liab'!H27-'Assets v. Liab'!H28)</f>
        <v>-5826.007012399961</v>
      </c>
      <c r="R32" s="12">
        <f t="shared" si="9"/>
        <v>-5253.007012399961</v>
      </c>
      <c r="S32" s="12"/>
      <c r="T32" s="12">
        <v>573</v>
      </c>
      <c r="U32" s="12"/>
      <c r="V32" s="12">
        <f>-4*T32</f>
        <v>-2292</v>
      </c>
      <c r="W32" s="31">
        <f t="shared" si="1"/>
        <v>-2692.8024265599615</v>
      </c>
      <c r="X32" s="31">
        <f>Stocks!$Q33</f>
        <v>177131.99400000006</v>
      </c>
      <c r="Y32" s="40">
        <f t="shared" si="2"/>
        <v>-0.015202236285783361</v>
      </c>
      <c r="Z32" s="31">
        <f t="shared" si="10"/>
        <v>-7180.8024265599615</v>
      </c>
      <c r="AA32" s="33">
        <f t="shared" si="11"/>
        <v>-0.04053927393015154</v>
      </c>
      <c r="AB32" s="12">
        <v>351.7</v>
      </c>
      <c r="AC32" s="42">
        <f t="shared" si="3"/>
        <v>0.019277793574068808</v>
      </c>
      <c r="AD32" s="40">
        <f t="shared" si="4"/>
        <v>-0.020417408093716127</v>
      </c>
      <c r="AE32" s="40">
        <f t="shared" si="5"/>
        <v>-0.006516917827694057</v>
      </c>
      <c r="AF32" s="43">
        <f t="shared" si="12"/>
        <v>-0.007656532347341375</v>
      </c>
      <c r="AG32" s="44">
        <f t="shared" si="6"/>
        <v>0.007544761676425319</v>
      </c>
      <c r="AH32" s="10">
        <f t="shared" si="13"/>
        <v>1952</v>
      </c>
      <c r="AI32" s="7">
        <f t="shared" si="15"/>
        <v>-0.015833064066900732</v>
      </c>
      <c r="AJ32" s="40">
        <f t="shared" si="19"/>
        <v>-0.0006167850962034301</v>
      </c>
      <c r="AK32" s="42">
        <f t="shared" si="16"/>
        <v>-0.0010775900222211288</v>
      </c>
      <c r="AL32" s="42">
        <f t="shared" si="17"/>
        <v>-0.032104291742597865</v>
      </c>
      <c r="AM32" s="7">
        <v>0</v>
      </c>
      <c r="AN32" s="40">
        <f t="shared" si="20"/>
        <v>-0.005180926667204581</v>
      </c>
    </row>
    <row r="33" spans="1:40" ht="12.75">
      <c r="A33" s="11">
        <v>19085</v>
      </c>
      <c r="B33" s="12">
        <v>332.11683</v>
      </c>
      <c r="C33" s="12">
        <v>0</v>
      </c>
      <c r="D33" s="13">
        <v>0.78582745</v>
      </c>
      <c r="E33" s="12">
        <v>67.7</v>
      </c>
      <c r="F33" s="12">
        <v>23.3</v>
      </c>
      <c r="G33" s="14">
        <v>84.282616</v>
      </c>
      <c r="H33" s="14">
        <v>65.11308</v>
      </c>
      <c r="I33" s="14">
        <v>6.868714</v>
      </c>
      <c r="J33" s="31">
        <f t="shared" si="7"/>
        <v>573.29835345</v>
      </c>
      <c r="K33" s="12">
        <f>Inflows!J30</f>
        <v>364.35053849999997</v>
      </c>
      <c r="L33" s="31">
        <f t="shared" si="8"/>
        <v>835.7912598000003</v>
      </c>
      <c r="M33" s="12"/>
      <c r="N33" s="12">
        <v>1836</v>
      </c>
      <c r="O33" s="12"/>
      <c r="P33" s="12">
        <f aca="true" t="shared" si="21" ref="P33:P96">4*N33</f>
        <v>7344</v>
      </c>
      <c r="Q33" s="12">
        <f>4*('Assets v. Liab'!H28-'Assets v. Liab'!H29)</f>
        <v>2888.0103936400265</v>
      </c>
      <c r="R33" s="12">
        <f t="shared" si="9"/>
        <v>3552.0103936400265</v>
      </c>
      <c r="S33" s="12"/>
      <c r="T33" s="12">
        <v>664</v>
      </c>
      <c r="U33" s="12"/>
      <c r="V33" s="12">
        <f aca="true" t="shared" si="22" ref="V33:V96">-4*T33</f>
        <v>-2656</v>
      </c>
      <c r="W33" s="31">
        <f t="shared" si="1"/>
        <v>8411.801653440027</v>
      </c>
      <c r="X33" s="31">
        <f>Stocks!$Q34</f>
        <v>182379.34100000001</v>
      </c>
      <c r="Y33" s="40">
        <f t="shared" si="2"/>
        <v>0.046122557562262634</v>
      </c>
      <c r="Z33" s="31">
        <f t="shared" si="10"/>
        <v>3723.8016534400267</v>
      </c>
      <c r="AA33" s="33">
        <f t="shared" si="11"/>
        <v>0.02041789181286726</v>
      </c>
      <c r="AB33" s="12">
        <v>352.5</v>
      </c>
      <c r="AC33" s="42">
        <f t="shared" si="3"/>
        <v>0.02083404255319149</v>
      </c>
      <c r="AD33" s="40">
        <f t="shared" si="4"/>
        <v>0.01056397632181568</v>
      </c>
      <c r="AE33" s="40">
        <f t="shared" si="5"/>
        <v>-0.007534751773049645</v>
      </c>
      <c r="AF33" s="43">
        <f t="shared" si="12"/>
        <v>0.023863267101957523</v>
      </c>
      <c r="AG33" s="44">
        <f t="shared" si="6"/>
        <v>0.007284088826705432</v>
      </c>
      <c r="AH33" s="10">
        <f t="shared" si="13"/>
        <v>1952</v>
      </c>
      <c r="AI33" s="7">
        <f t="shared" si="15"/>
        <v>-0.009571143745687367</v>
      </c>
      <c r="AJ33" s="40">
        <f t="shared" si="19"/>
        <v>0.00465150642197361</v>
      </c>
      <c r="AK33" s="42">
        <f t="shared" si="16"/>
        <v>0.008996765986670539</v>
      </c>
      <c r="AL33" s="42">
        <f t="shared" si="17"/>
        <v>-0.0194401001191164</v>
      </c>
      <c r="AM33" s="7">
        <v>0</v>
      </c>
      <c r="AN33" s="40">
        <f t="shared" si="20"/>
        <v>-0.006006323302249846</v>
      </c>
    </row>
    <row r="34" spans="1:40" ht="12.75">
      <c r="A34" s="11">
        <v>19176</v>
      </c>
      <c r="B34" s="12">
        <v>331.8005</v>
      </c>
      <c r="C34" s="12">
        <v>0</v>
      </c>
      <c r="D34" s="13">
        <v>1.0897085</v>
      </c>
      <c r="E34" s="12">
        <v>71.1</v>
      </c>
      <c r="F34" s="12">
        <v>24.3</v>
      </c>
      <c r="G34" s="14">
        <v>86.037742</v>
      </c>
      <c r="H34" s="14">
        <v>84.418546</v>
      </c>
      <c r="I34" s="14">
        <v>7.5725504</v>
      </c>
      <c r="J34" s="31">
        <f t="shared" si="7"/>
        <v>598.7464965</v>
      </c>
      <c r="K34" s="12">
        <f>Inflows!J31</f>
        <v>1265.5130577</v>
      </c>
      <c r="L34" s="31">
        <f t="shared" si="8"/>
        <v>-2667.0662448</v>
      </c>
      <c r="M34" s="12"/>
      <c r="N34" s="12">
        <v>1800</v>
      </c>
      <c r="O34" s="12"/>
      <c r="P34" s="12">
        <f t="shared" si="21"/>
        <v>7200</v>
      </c>
      <c r="Q34" s="12">
        <f>4*('Assets v. Liab'!H29-'Assets v. Liab'!H30)</f>
        <v>1426.2074277999927</v>
      </c>
      <c r="R34" s="12">
        <f t="shared" si="9"/>
        <v>1816.2074277999927</v>
      </c>
      <c r="S34" s="12"/>
      <c r="T34" s="12">
        <v>390</v>
      </c>
      <c r="U34" s="12"/>
      <c r="V34" s="12">
        <f t="shared" si="22"/>
        <v>-1560</v>
      </c>
      <c r="W34" s="31">
        <f t="shared" si="1"/>
        <v>4399.141182999992</v>
      </c>
      <c r="X34" s="31">
        <f>Stocks!$Q35</f>
        <v>178486.868</v>
      </c>
      <c r="Y34" s="40">
        <f t="shared" si="2"/>
        <v>0.02464686188005715</v>
      </c>
      <c r="Z34" s="31">
        <f t="shared" si="10"/>
        <v>-1240.858817000007</v>
      </c>
      <c r="AA34" s="33">
        <f t="shared" si="11"/>
        <v>-0.006952101467767406</v>
      </c>
      <c r="AB34" s="12">
        <v>358.7</v>
      </c>
      <c r="AC34" s="42">
        <f t="shared" si="3"/>
        <v>0.020072483969891274</v>
      </c>
      <c r="AD34" s="40">
        <f t="shared" si="4"/>
        <v>-0.0034593220434904017</v>
      </c>
      <c r="AE34" s="40">
        <f t="shared" si="5"/>
        <v>-0.004349038193476443</v>
      </c>
      <c r="AF34" s="43">
        <f t="shared" si="12"/>
        <v>0.012264123732924428</v>
      </c>
      <c r="AG34" s="44">
        <f t="shared" si="6"/>
        <v>0.007435852367581463</v>
      </c>
      <c r="AH34" s="10">
        <f t="shared" si="13"/>
        <v>1952</v>
      </c>
      <c r="AI34" s="7">
        <f t="shared" si="15"/>
        <v>-0.007730572575891376</v>
      </c>
      <c r="AJ34" s="40">
        <f t="shared" si="19"/>
        <v>0.006427299500989586</v>
      </c>
      <c r="AK34" s="42">
        <f t="shared" si="16"/>
        <v>0.012504638405588605</v>
      </c>
      <c r="AL34" s="42">
        <f t="shared" si="17"/>
        <v>-0.01561348372081265</v>
      </c>
      <c r="AM34" s="7">
        <v>0</v>
      </c>
      <c r="AN34" s="40">
        <f t="shared" si="20"/>
        <v>-0.005911170059921282</v>
      </c>
    </row>
    <row r="35" spans="1:40" ht="12.75">
      <c r="A35" s="11">
        <v>19268</v>
      </c>
      <c r="B35" s="12">
        <v>333.03667</v>
      </c>
      <c r="C35" s="12">
        <v>0</v>
      </c>
      <c r="D35" s="13">
        <v>1.0410799</v>
      </c>
      <c r="E35" s="12">
        <v>78.7</v>
      </c>
      <c r="F35" s="12">
        <v>26.7</v>
      </c>
      <c r="G35" s="14">
        <v>89.895878</v>
      </c>
      <c r="H35" s="14">
        <v>103.05406</v>
      </c>
      <c r="I35" s="14">
        <v>7.1461782</v>
      </c>
      <c r="J35" s="31">
        <f t="shared" si="7"/>
        <v>632.4276879</v>
      </c>
      <c r="K35" s="12">
        <f>Inflows!J32</f>
        <v>280.894203</v>
      </c>
      <c r="L35" s="31">
        <f t="shared" si="8"/>
        <v>1406.1339396</v>
      </c>
      <c r="M35" s="12"/>
      <c r="N35" s="12">
        <v>1733</v>
      </c>
      <c r="O35" s="12"/>
      <c r="P35" s="12">
        <f t="shared" si="21"/>
        <v>6932</v>
      </c>
      <c r="Q35" s="12">
        <f>4*('Assets v. Liab'!H30-'Assets v. Liab'!H31)</f>
        <v>-12778.724765599996</v>
      </c>
      <c r="R35" s="12">
        <f t="shared" si="9"/>
        <v>-12085.724765599996</v>
      </c>
      <c r="S35" s="12"/>
      <c r="T35" s="12">
        <v>693</v>
      </c>
      <c r="U35" s="12"/>
      <c r="V35" s="12">
        <f t="shared" si="22"/>
        <v>-2772</v>
      </c>
      <c r="W35" s="31">
        <f t="shared" si="1"/>
        <v>-7212.590825999996</v>
      </c>
      <c r="X35" s="31">
        <f>Stocks!$Q36</f>
        <v>167682.56</v>
      </c>
      <c r="Y35" s="40">
        <f t="shared" si="2"/>
        <v>-0.04301336302356069</v>
      </c>
      <c r="Z35" s="31">
        <f t="shared" si="10"/>
        <v>-11372.590825999996</v>
      </c>
      <c r="AA35" s="33">
        <f t="shared" si="11"/>
        <v>-0.06782214456888061</v>
      </c>
      <c r="AB35" s="12">
        <v>371.4</v>
      </c>
      <c r="AC35" s="42">
        <f t="shared" si="3"/>
        <v>0.018664512654819602</v>
      </c>
      <c r="AD35" s="40">
        <f t="shared" si="4"/>
        <v>-0.030620869213785665</v>
      </c>
      <c r="AE35" s="40">
        <f t="shared" si="5"/>
        <v>-0.007463651050080775</v>
      </c>
      <c r="AF35" s="43">
        <f t="shared" si="12"/>
        <v>-0.01942000760904684</v>
      </c>
      <c r="AG35" s="44">
        <f t="shared" si="6"/>
        <v>0.00794445576212577</v>
      </c>
      <c r="AH35" s="10">
        <f t="shared" si="13"/>
        <v>1952</v>
      </c>
      <c r="AI35" s="7">
        <f t="shared" si="15"/>
        <v>-0.010983405757294128</v>
      </c>
      <c r="AJ35" s="40">
        <f t="shared" si="19"/>
        <v>0.002262712719623434</v>
      </c>
      <c r="AK35" s="42">
        <f t="shared" si="16"/>
        <v>0.003138455033243934</v>
      </c>
      <c r="AL35" s="42">
        <f t="shared" si="17"/>
        <v>-0.023723907038483073</v>
      </c>
      <c r="AM35" s="7">
        <v>0</v>
      </c>
      <c r="AN35" s="40">
        <f t="shared" si="20"/>
        <v>-0.0064660897110752295</v>
      </c>
    </row>
    <row r="36" spans="1:40" ht="12.75">
      <c r="A36" s="11">
        <v>19360</v>
      </c>
      <c r="B36" s="12">
        <v>353.03573</v>
      </c>
      <c r="C36" s="12">
        <v>0</v>
      </c>
      <c r="D36" s="13">
        <v>1.3344178</v>
      </c>
      <c r="E36" s="12">
        <v>79.4</v>
      </c>
      <c r="F36" s="12">
        <v>28.3</v>
      </c>
      <c r="G36" s="14">
        <v>94.449788</v>
      </c>
      <c r="H36" s="14">
        <v>93.256551</v>
      </c>
      <c r="I36" s="14">
        <v>5.3111156</v>
      </c>
      <c r="J36" s="31">
        <f t="shared" si="7"/>
        <v>649.7764867999999</v>
      </c>
      <c r="K36" s="12">
        <f>Inflows!J33</f>
        <v>1601.2639920000001</v>
      </c>
      <c r="L36" s="31">
        <f t="shared" si="8"/>
        <v>-3805.950020800001</v>
      </c>
      <c r="M36" s="12"/>
      <c r="N36" s="12">
        <v>1748</v>
      </c>
      <c r="O36" s="12"/>
      <c r="P36" s="12">
        <f t="shared" si="21"/>
        <v>6992</v>
      </c>
      <c r="Q36" s="12">
        <f>4*('Assets v. Liab'!H31-'Assets v. Liab'!H32)</f>
        <v>-6861.395195599995</v>
      </c>
      <c r="R36" s="12">
        <f t="shared" si="9"/>
        <v>-6343.395195599995</v>
      </c>
      <c r="S36" s="12"/>
      <c r="T36" s="12">
        <v>518</v>
      </c>
      <c r="U36" s="12"/>
      <c r="V36" s="12">
        <f t="shared" si="22"/>
        <v>-2072</v>
      </c>
      <c r="W36" s="31">
        <f t="shared" si="1"/>
        <v>-5747.3452163999955</v>
      </c>
      <c r="X36" s="31">
        <f>Stocks!$Q37</f>
        <v>166993.077</v>
      </c>
      <c r="Y36" s="40">
        <f t="shared" si="2"/>
        <v>-0.03441666756281157</v>
      </c>
      <c r="Z36" s="31">
        <f t="shared" si="10"/>
        <v>-10667.345216399995</v>
      </c>
      <c r="AA36" s="33">
        <f t="shared" si="11"/>
        <v>-0.06387896676938287</v>
      </c>
      <c r="AB36" s="12">
        <v>378.5</v>
      </c>
      <c r="AC36" s="42">
        <f t="shared" si="3"/>
        <v>0.018472919418758255</v>
      </c>
      <c r="AD36" s="40">
        <f t="shared" si="4"/>
        <v>-0.028183210611360622</v>
      </c>
      <c r="AE36" s="40">
        <f t="shared" si="5"/>
        <v>-0.005474240422721269</v>
      </c>
      <c r="AF36" s="43">
        <f t="shared" si="12"/>
        <v>-0.015184531615323633</v>
      </c>
      <c r="AG36" s="44">
        <f t="shared" si="6"/>
        <v>0.008456296185260424</v>
      </c>
      <c r="AH36" s="10">
        <f t="shared" si="13"/>
        <v>1953</v>
      </c>
      <c r="AI36" s="7">
        <f t="shared" si="15"/>
        <v>-0.012924856386705251</v>
      </c>
      <c r="AJ36" s="40">
        <f t="shared" si="19"/>
        <v>0.0003807129026278701</v>
      </c>
      <c r="AK36" s="42">
        <f t="shared" si="16"/>
        <v>-0.0016651527860131205</v>
      </c>
      <c r="AL36" s="42">
        <f t="shared" si="17"/>
        <v>-0.029558830248290903</v>
      </c>
      <c r="AM36" s="7">
        <v>0</v>
      </c>
      <c r="AN36" s="40">
        <f t="shared" si="20"/>
        <v>-0.006205420359832033</v>
      </c>
    </row>
    <row r="37" spans="1:40" ht="12.75">
      <c r="A37" s="11">
        <v>19450</v>
      </c>
      <c r="B37" s="12">
        <v>363.5705</v>
      </c>
      <c r="C37" s="12">
        <v>0</v>
      </c>
      <c r="D37" s="13">
        <v>0.90412057</v>
      </c>
      <c r="E37" s="12">
        <v>81.1</v>
      </c>
      <c r="F37" s="12">
        <v>30.2</v>
      </c>
      <c r="G37" s="14">
        <v>102.02528</v>
      </c>
      <c r="H37" s="14">
        <v>101.47341</v>
      </c>
      <c r="I37" s="14">
        <v>6.1240042</v>
      </c>
      <c r="J37" s="31">
        <f t="shared" si="7"/>
        <v>679.2733105699999</v>
      </c>
      <c r="K37" s="12">
        <f>Inflows!J34</f>
        <v>21.178578300000027</v>
      </c>
      <c r="L37" s="31">
        <f t="shared" si="8"/>
        <v>2632.3789290799996</v>
      </c>
      <c r="M37" s="12"/>
      <c r="N37" s="12">
        <v>1910</v>
      </c>
      <c r="O37" s="12"/>
      <c r="P37" s="12">
        <f t="shared" si="21"/>
        <v>7640</v>
      </c>
      <c r="Q37" s="12">
        <f>4*('Assets v. Liab'!H32-'Assets v. Liab'!H33)</f>
        <v>-3397.9872950800345</v>
      </c>
      <c r="R37" s="12">
        <f t="shared" si="9"/>
        <v>-2852.9872950800345</v>
      </c>
      <c r="S37" s="12"/>
      <c r="T37" s="12">
        <v>545</v>
      </c>
      <c r="U37" s="12"/>
      <c r="V37" s="12">
        <f t="shared" si="22"/>
        <v>-2180</v>
      </c>
      <c r="W37" s="31">
        <f t="shared" si="1"/>
        <v>4694.391633999965</v>
      </c>
      <c r="X37" s="31">
        <f>Stocks!$Q38</f>
        <v>157024.952</v>
      </c>
      <c r="Y37" s="40">
        <f t="shared" si="2"/>
        <v>0.02989583231332537</v>
      </c>
      <c r="Z37" s="31">
        <f t="shared" si="10"/>
        <v>-765.608366000035</v>
      </c>
      <c r="AA37" s="33">
        <f t="shared" si="11"/>
        <v>-0.004875711511123627</v>
      </c>
      <c r="AB37" s="12">
        <v>382.1</v>
      </c>
      <c r="AC37" s="42">
        <f t="shared" si="3"/>
        <v>0.019994765768123528</v>
      </c>
      <c r="AD37" s="40">
        <f t="shared" si="4"/>
        <v>-0.0020036858571055613</v>
      </c>
      <c r="AE37" s="40">
        <f t="shared" si="5"/>
        <v>-0.005705312745354619</v>
      </c>
      <c r="AF37" s="43">
        <f t="shared" si="12"/>
        <v>0.012285767165663347</v>
      </c>
      <c r="AG37" s="44">
        <f t="shared" si="6"/>
        <v>0.009261470750202809</v>
      </c>
      <c r="AH37" s="10">
        <f t="shared" si="13"/>
        <v>1953</v>
      </c>
      <c r="AI37" s="7">
        <f t="shared" si="15"/>
        <v>-0.016066771931435565</v>
      </c>
      <c r="AJ37" s="40">
        <f t="shared" si="19"/>
        <v>-0.0025136620814456747</v>
      </c>
      <c r="AK37" s="42">
        <f t="shared" si="16"/>
        <v>-0.005721834098247435</v>
      </c>
      <c r="AL37" s="42">
        <f t="shared" si="17"/>
        <v>-0.035882231079288625</v>
      </c>
      <c r="AM37" s="7">
        <v>0</v>
      </c>
      <c r="AN37" s="40">
        <f t="shared" si="20"/>
        <v>-0.005748060602908276</v>
      </c>
    </row>
    <row r="38" spans="1:40" ht="12.75">
      <c r="A38" s="11">
        <v>19541</v>
      </c>
      <c r="B38" s="12">
        <v>350.9305</v>
      </c>
      <c r="C38" s="12">
        <v>0</v>
      </c>
      <c r="D38" s="13">
        <v>1.1715431</v>
      </c>
      <c r="E38" s="12">
        <v>85.3</v>
      </c>
      <c r="F38" s="12">
        <v>31.3</v>
      </c>
      <c r="G38" s="14">
        <v>106.65962</v>
      </c>
      <c r="H38" s="14">
        <v>99.916831</v>
      </c>
      <c r="I38" s="14">
        <v>6.1604739</v>
      </c>
      <c r="J38" s="31">
        <f t="shared" si="7"/>
        <v>675.2784941</v>
      </c>
      <c r="K38" s="12">
        <f>Inflows!J35</f>
        <v>500.6541811000001</v>
      </c>
      <c r="L38" s="31">
        <f t="shared" si="8"/>
        <v>698.4972519999997</v>
      </c>
      <c r="M38" s="12"/>
      <c r="N38" s="12">
        <v>1877</v>
      </c>
      <c r="O38" s="12"/>
      <c r="P38" s="12">
        <f t="shared" si="21"/>
        <v>7508</v>
      </c>
      <c r="Q38" s="12">
        <f>4*('Assets v. Liab'!H33-'Assets v. Liab'!H34)</f>
        <v>6135.979265880014</v>
      </c>
      <c r="R38" s="12">
        <f t="shared" si="9"/>
        <v>6450.979265880014</v>
      </c>
      <c r="S38" s="12"/>
      <c r="T38" s="12">
        <v>315</v>
      </c>
      <c r="U38" s="12"/>
      <c r="V38" s="12">
        <f t="shared" si="22"/>
        <v>-1260</v>
      </c>
      <c r="W38" s="31">
        <f t="shared" si="1"/>
        <v>13082.476517880013</v>
      </c>
      <c r="X38" s="31">
        <f>Stocks!$Q39</f>
        <v>151847.64900000003</v>
      </c>
      <c r="Y38" s="40">
        <f t="shared" si="2"/>
        <v>0.08615527868910246</v>
      </c>
      <c r="Z38" s="31">
        <f t="shared" si="10"/>
        <v>6834.4765178800135</v>
      </c>
      <c r="AA38" s="33">
        <f t="shared" si="11"/>
        <v>0.04500877401058749</v>
      </c>
      <c r="AB38" s="12">
        <v>381.6</v>
      </c>
      <c r="AC38" s="42">
        <f t="shared" si="3"/>
        <v>0.019675052410901468</v>
      </c>
      <c r="AD38" s="40">
        <f t="shared" si="4"/>
        <v>0.017910053768029385</v>
      </c>
      <c r="AE38" s="40">
        <f t="shared" si="5"/>
        <v>-0.0033018867924528303</v>
      </c>
      <c r="AF38" s="43">
        <f t="shared" si="12"/>
        <v>0.03428321938647802</v>
      </c>
      <c r="AG38" s="44">
        <f t="shared" si="6"/>
        <v>0.009244278783664274</v>
      </c>
      <c r="AH38" s="10">
        <f t="shared" si="13"/>
        <v>1953</v>
      </c>
      <c r="AI38" s="7">
        <f t="shared" si="15"/>
        <v>-0.010724427978555617</v>
      </c>
      <c r="AJ38" s="40">
        <f t="shared" si="19"/>
        <v>0.0029911118319427233</v>
      </c>
      <c r="AK38" s="42">
        <f t="shared" si="16"/>
        <v>0.00965527010401389</v>
      </c>
      <c r="AL38" s="42">
        <f t="shared" si="17"/>
        <v>-0.022892012209699907</v>
      </c>
      <c r="AM38" s="7">
        <v>0</v>
      </c>
      <c r="AN38" s="40">
        <f t="shared" si="20"/>
        <v>-0.005486272752652373</v>
      </c>
    </row>
    <row r="39" spans="1:40" ht="12.75">
      <c r="A39" s="11">
        <v>19633</v>
      </c>
      <c r="B39" s="12">
        <v>349.7148</v>
      </c>
      <c r="C39" s="12">
        <v>0</v>
      </c>
      <c r="D39" s="13">
        <v>1.2569931</v>
      </c>
      <c r="E39" s="12">
        <v>80.8</v>
      </c>
      <c r="F39" s="12">
        <v>30.1</v>
      </c>
      <c r="G39" s="14">
        <v>109.6857</v>
      </c>
      <c r="H39" s="14">
        <v>85.016968</v>
      </c>
      <c r="I39" s="14">
        <v>3.7979533</v>
      </c>
      <c r="J39" s="31">
        <f t="shared" si="7"/>
        <v>656.5744611000001</v>
      </c>
      <c r="K39" s="12">
        <f>Inflows!J36</f>
        <v>447.4926221</v>
      </c>
      <c r="L39" s="31">
        <f t="shared" si="8"/>
        <v>836.3273560000005</v>
      </c>
      <c r="M39" s="12"/>
      <c r="N39" s="12">
        <v>1734</v>
      </c>
      <c r="O39" s="12"/>
      <c r="P39" s="12">
        <f t="shared" si="21"/>
        <v>6936</v>
      </c>
      <c r="Q39" s="12">
        <f>4*('Assets v. Liab'!H34-'Assets v. Liab'!H35)</f>
        <v>-6225.183867999993</v>
      </c>
      <c r="R39" s="12">
        <f t="shared" si="9"/>
        <v>-5837.183867999993</v>
      </c>
      <c r="S39" s="12"/>
      <c r="T39" s="12">
        <v>388</v>
      </c>
      <c r="U39" s="12"/>
      <c r="V39" s="12">
        <f t="shared" si="22"/>
        <v>-1552</v>
      </c>
      <c r="W39" s="31">
        <f t="shared" si="1"/>
        <v>-4.856511999992108</v>
      </c>
      <c r="X39" s="31">
        <f>Stocks!$Q40</f>
        <v>166776.805</v>
      </c>
      <c r="Y39" s="40">
        <f t="shared" si="2"/>
        <v>-2.9119828743524066E-05</v>
      </c>
      <c r="Z39" s="31">
        <f t="shared" si="10"/>
        <v>-5388.856511999992</v>
      </c>
      <c r="AA39" s="33">
        <f t="shared" si="11"/>
        <v>-0.03231178647414425</v>
      </c>
      <c r="AB39" s="12">
        <v>376.6</v>
      </c>
      <c r="AC39" s="42">
        <f t="shared" si="3"/>
        <v>0.01841741901221455</v>
      </c>
      <c r="AD39" s="40">
        <f t="shared" si="4"/>
        <v>-0.01430923131173657</v>
      </c>
      <c r="AE39" s="40">
        <f t="shared" si="5"/>
        <v>-0.004121083377588953</v>
      </c>
      <c r="AF39" s="43">
        <f t="shared" si="12"/>
        <v>-1.289567711097214E-05</v>
      </c>
      <c r="AG39" s="44">
        <f t="shared" si="6"/>
        <v>0.008387612414088398</v>
      </c>
      <c r="AH39" s="10">
        <f t="shared" si="13"/>
        <v>1953</v>
      </c>
      <c r="AI39" s="7">
        <f t="shared" si="15"/>
        <v>-0.006646518503043342</v>
      </c>
      <c r="AJ39" s="40">
        <f t="shared" si="19"/>
        <v>0.00784288981492669</v>
      </c>
      <c r="AK39" s="42">
        <f t="shared" si="16"/>
        <v>0.020401330902718184</v>
      </c>
      <c r="AL39" s="42">
        <f t="shared" si="17"/>
        <v>-0.014014422686015814</v>
      </c>
      <c r="AM39" s="7">
        <v>0</v>
      </c>
      <c r="AN39" s="40">
        <f t="shared" si="20"/>
        <v>-0.004650630834529418</v>
      </c>
    </row>
    <row r="40" spans="1:40" ht="12.75">
      <c r="A40" s="11">
        <v>19725</v>
      </c>
      <c r="B40" s="12">
        <v>360.5519</v>
      </c>
      <c r="C40" s="12">
        <v>0</v>
      </c>
      <c r="D40" s="13">
        <v>1.5580289</v>
      </c>
      <c r="E40" s="12">
        <v>77.2</v>
      </c>
      <c r="F40" s="12">
        <v>30.2</v>
      </c>
      <c r="G40" s="14">
        <v>109.32189</v>
      </c>
      <c r="H40" s="14">
        <v>57.388856</v>
      </c>
      <c r="I40" s="14">
        <v>1.6324291</v>
      </c>
      <c r="J40" s="31">
        <f t="shared" si="7"/>
        <v>636.2206749</v>
      </c>
      <c r="K40" s="12">
        <f>Inflows!J37</f>
        <v>1343.4082141</v>
      </c>
      <c r="L40" s="31">
        <f t="shared" si="8"/>
        <v>-2828.7501568</v>
      </c>
      <c r="M40" s="12"/>
      <c r="N40" s="12">
        <v>1930</v>
      </c>
      <c r="O40" s="12"/>
      <c r="P40" s="12">
        <f t="shared" si="21"/>
        <v>7720</v>
      </c>
      <c r="Q40" s="12">
        <f>4*('Assets v. Liab'!H35-'Assets v. Liab'!H36)</f>
        <v>-12386.584855200024</v>
      </c>
      <c r="R40" s="12">
        <f t="shared" si="9"/>
        <v>-11649.584855200024</v>
      </c>
      <c r="S40" s="12"/>
      <c r="T40" s="12">
        <v>737</v>
      </c>
      <c r="U40" s="12"/>
      <c r="V40" s="12">
        <f t="shared" si="22"/>
        <v>-2948</v>
      </c>
      <c r="W40" s="31">
        <f t="shared" si="1"/>
        <v>-10443.335012000025</v>
      </c>
      <c r="X40" s="31">
        <f>Stocks!$Q41</f>
        <v>181028.687</v>
      </c>
      <c r="Y40" s="40">
        <f t="shared" si="2"/>
        <v>-0.05768884028861141</v>
      </c>
      <c r="Z40" s="31">
        <f t="shared" si="10"/>
        <v>-15215.335012000025</v>
      </c>
      <c r="AA40" s="33">
        <f t="shared" si="11"/>
        <v>-0.08404930325766559</v>
      </c>
      <c r="AB40" s="12">
        <v>376.4</v>
      </c>
      <c r="AC40" s="42">
        <f t="shared" si="3"/>
        <v>0.02051009564293305</v>
      </c>
      <c r="AD40" s="40">
        <f t="shared" si="4"/>
        <v>-0.04042331299681197</v>
      </c>
      <c r="AE40" s="40">
        <f t="shared" si="5"/>
        <v>-0.007832093517534538</v>
      </c>
      <c r="AF40" s="43">
        <f t="shared" si="12"/>
        <v>-0.027745310871413457</v>
      </c>
      <c r="AG40" s="44">
        <f t="shared" si="6"/>
        <v>0.007966735128560038</v>
      </c>
      <c r="AH40" s="10">
        <f t="shared" si="13"/>
        <v>1954</v>
      </c>
      <c r="AI40" s="7">
        <f t="shared" si="15"/>
        <v>-0.009706544099406179</v>
      </c>
      <c r="AJ40" s="40">
        <f t="shared" si="19"/>
        <v>0.004702695000904234</v>
      </c>
      <c r="AK40" s="42">
        <f t="shared" si="16"/>
        <v>0.014583287721268223</v>
      </c>
      <c r="AL40" s="42">
        <f t="shared" si="17"/>
        <v>-0.019057006808086495</v>
      </c>
      <c r="AM40" s="7">
        <v>0</v>
      </c>
      <c r="AN40" s="40">
        <f t="shared" si="20"/>
        <v>-0.005240094108232735</v>
      </c>
    </row>
    <row r="41" spans="1:40" ht="12.75">
      <c r="A41" s="11">
        <v>19815</v>
      </c>
      <c r="B41" s="12">
        <v>381.5603</v>
      </c>
      <c r="C41" s="12">
        <v>0</v>
      </c>
      <c r="D41" s="13">
        <v>1.1685262</v>
      </c>
      <c r="E41" s="12">
        <v>67.3</v>
      </c>
      <c r="F41" s="12">
        <v>27.3</v>
      </c>
      <c r="G41" s="14">
        <v>105.83304</v>
      </c>
      <c r="H41" s="14">
        <v>48.803591</v>
      </c>
      <c r="I41" s="14">
        <v>2.1441529</v>
      </c>
      <c r="J41" s="31">
        <f t="shared" si="7"/>
        <v>631.9654572</v>
      </c>
      <c r="K41" s="12">
        <f>Inflows!J38</f>
        <v>1624.2625937</v>
      </c>
      <c r="L41" s="31">
        <f t="shared" si="8"/>
        <v>-3969.1885460000003</v>
      </c>
      <c r="M41" s="12"/>
      <c r="N41" s="12">
        <v>1794</v>
      </c>
      <c r="O41" s="12"/>
      <c r="P41" s="12">
        <f t="shared" si="21"/>
        <v>7176</v>
      </c>
      <c r="Q41" s="12">
        <f>4*('Assets v. Liab'!H36-'Assets v. Liab'!H37)</f>
        <v>-3754.9791291999863</v>
      </c>
      <c r="R41" s="12">
        <f t="shared" si="9"/>
        <v>-3232.9791291999863</v>
      </c>
      <c r="S41" s="12"/>
      <c r="T41" s="12">
        <v>522</v>
      </c>
      <c r="U41" s="12"/>
      <c r="V41" s="12">
        <f t="shared" si="22"/>
        <v>-2088</v>
      </c>
      <c r="W41" s="31">
        <f t="shared" si="1"/>
        <v>-2636.1676751999867</v>
      </c>
      <c r="X41" s="31">
        <f>Stocks!$Q42</f>
        <v>196074.856</v>
      </c>
      <c r="Y41" s="40">
        <f t="shared" si="2"/>
        <v>-0.013444700299563074</v>
      </c>
      <c r="Z41" s="31">
        <f t="shared" si="10"/>
        <v>-7724.167675199987</v>
      </c>
      <c r="AA41" s="33">
        <f t="shared" si="11"/>
        <v>-0.039393973468989756</v>
      </c>
      <c r="AB41" s="12">
        <v>376.9</v>
      </c>
      <c r="AC41" s="42">
        <f t="shared" si="3"/>
        <v>0.019039533032634653</v>
      </c>
      <c r="AD41" s="40">
        <f t="shared" si="4"/>
        <v>-0.02049394448182538</v>
      </c>
      <c r="AE41" s="40">
        <f t="shared" si="5"/>
        <v>-0.005539931016184664</v>
      </c>
      <c r="AF41" s="43">
        <f t="shared" si="12"/>
        <v>-0.006994342465375396</v>
      </c>
      <c r="AG41" s="44">
        <f t="shared" si="6"/>
        <v>0.007783972056060059</v>
      </c>
      <c r="AH41" s="10">
        <f t="shared" si="13"/>
        <v>1954</v>
      </c>
      <c r="AI41" s="7">
        <f t="shared" si="15"/>
        <v>-0.014329108755586135</v>
      </c>
      <c r="AJ41" s="40">
        <f t="shared" si="19"/>
        <v>-0.00011733240685545161</v>
      </c>
      <c r="AK41" s="42">
        <f t="shared" si="16"/>
        <v>0.0037481545680461102</v>
      </c>
      <c r="AL41" s="42">
        <f t="shared" si="17"/>
        <v>-0.02768657229755302</v>
      </c>
      <c r="AM41" s="7">
        <v>0</v>
      </c>
      <c r="AN41" s="40">
        <f t="shared" si="20"/>
        <v>-0.005198748675940246</v>
      </c>
    </row>
    <row r="42" spans="1:40" ht="12.75">
      <c r="A42" s="11">
        <v>19906</v>
      </c>
      <c r="B42" s="12">
        <v>355.39</v>
      </c>
      <c r="C42" s="12">
        <v>0</v>
      </c>
      <c r="D42" s="13">
        <v>1.6352176</v>
      </c>
      <c r="E42" s="12">
        <v>66</v>
      </c>
      <c r="F42" s="12">
        <v>26.4</v>
      </c>
      <c r="G42" s="14">
        <v>107.27804</v>
      </c>
      <c r="H42" s="14">
        <v>57.047422</v>
      </c>
      <c r="I42" s="14">
        <v>2.7936609</v>
      </c>
      <c r="J42" s="31">
        <f t="shared" si="7"/>
        <v>613.7506795999999</v>
      </c>
      <c r="K42" s="12">
        <f>Inflows!J39</f>
        <v>1689.7085100999998</v>
      </c>
      <c r="L42" s="31">
        <f t="shared" si="8"/>
        <v>-4303.831322</v>
      </c>
      <c r="M42" s="12"/>
      <c r="N42" s="12">
        <v>1894</v>
      </c>
      <c r="O42" s="12"/>
      <c r="P42" s="12">
        <f t="shared" si="21"/>
        <v>7576</v>
      </c>
      <c r="Q42" s="12">
        <f>4*('Assets v. Liab'!H37-'Assets v. Liab'!H38)</f>
        <v>10824.859110400022</v>
      </c>
      <c r="R42" s="12">
        <f t="shared" si="9"/>
        <v>11052.859110400022</v>
      </c>
      <c r="S42" s="12"/>
      <c r="T42" s="12">
        <v>228</v>
      </c>
      <c r="U42" s="12"/>
      <c r="V42" s="12">
        <f t="shared" si="22"/>
        <v>-912</v>
      </c>
      <c r="W42" s="31">
        <f t="shared" si="1"/>
        <v>13185.027788400022</v>
      </c>
      <c r="X42" s="31">
        <f>Stocks!$Q43</f>
        <v>213120.788</v>
      </c>
      <c r="Y42" s="40">
        <f t="shared" si="2"/>
        <v>0.06186645569459898</v>
      </c>
      <c r="Z42" s="31">
        <f t="shared" si="10"/>
        <v>6521.0277884000225</v>
      </c>
      <c r="AA42" s="33">
        <f t="shared" si="11"/>
        <v>0.030597802540032006</v>
      </c>
      <c r="AB42" s="12">
        <v>381.7</v>
      </c>
      <c r="AC42" s="42">
        <f t="shared" si="3"/>
        <v>0.019848048205396908</v>
      </c>
      <c r="AD42" s="40">
        <f t="shared" si="4"/>
        <v>0.017084170260413995</v>
      </c>
      <c r="AE42" s="40">
        <f t="shared" si="5"/>
        <v>-0.002389310977207231</v>
      </c>
      <c r="AF42" s="43">
        <f t="shared" si="12"/>
        <v>0.034542907488603676</v>
      </c>
      <c r="AG42" s="44">
        <f t="shared" si="6"/>
        <v>0.00667020806998893</v>
      </c>
      <c r="AH42" s="10">
        <f t="shared" si="13"/>
        <v>1954</v>
      </c>
      <c r="AI42" s="7">
        <f t="shared" si="15"/>
        <v>-0.01453557963248998</v>
      </c>
      <c r="AJ42" s="40">
        <f t="shared" si="19"/>
        <v>-5.241038132403716E-05</v>
      </c>
      <c r="AK42" s="42">
        <f t="shared" si="16"/>
        <v>-0.002324051180579756</v>
      </c>
      <c r="AL42" s="42">
        <f t="shared" si="17"/>
        <v>-0.0312893151651919</v>
      </c>
      <c r="AM42" s="7">
        <v>0</v>
      </c>
      <c r="AN42" s="40">
        <f t="shared" si="20"/>
        <v>-0.004970604722128847</v>
      </c>
    </row>
    <row r="43" spans="1:40" ht="12.75">
      <c r="A43" s="11">
        <v>19998</v>
      </c>
      <c r="B43" s="12">
        <v>377.41517</v>
      </c>
      <c r="C43" s="12">
        <v>0</v>
      </c>
      <c r="D43" s="13">
        <v>1.5485537</v>
      </c>
      <c r="E43" s="12">
        <v>69.7</v>
      </c>
      <c r="F43" s="12">
        <v>28.5</v>
      </c>
      <c r="G43" s="14">
        <v>112.14674</v>
      </c>
      <c r="H43" s="14">
        <v>76.105853</v>
      </c>
      <c r="I43" s="14">
        <v>2.5666636</v>
      </c>
      <c r="J43" s="31">
        <f t="shared" si="7"/>
        <v>665.4163167</v>
      </c>
      <c r="K43" s="12">
        <f>Inflows!J40</f>
        <v>1474.8871339</v>
      </c>
      <c r="L43" s="31">
        <f t="shared" si="8"/>
        <v>-3237.8832687999998</v>
      </c>
      <c r="M43" s="12"/>
      <c r="N43" s="12">
        <v>1779</v>
      </c>
      <c r="O43" s="12"/>
      <c r="P43" s="12">
        <f t="shared" si="21"/>
        <v>7116</v>
      </c>
      <c r="Q43" s="12">
        <f>4*('Assets v. Liab'!H38-'Assets v. Liab'!H39)</f>
        <v>-1958.662548399996</v>
      </c>
      <c r="R43" s="12">
        <f t="shared" si="9"/>
        <v>-1862.662548399996</v>
      </c>
      <c r="S43" s="12"/>
      <c r="T43" s="12">
        <v>96</v>
      </c>
      <c r="U43" s="12"/>
      <c r="V43" s="12">
        <f t="shared" si="22"/>
        <v>-384</v>
      </c>
      <c r="W43" s="31">
        <f t="shared" si="1"/>
        <v>1535.4541828000038</v>
      </c>
      <c r="X43" s="31">
        <f>Stocks!$Q44</f>
        <v>214488.892</v>
      </c>
      <c r="Y43" s="40">
        <f t="shared" si="2"/>
        <v>0.007158665273910799</v>
      </c>
      <c r="Z43" s="31">
        <f t="shared" si="10"/>
        <v>-5196.545817199996</v>
      </c>
      <c r="AA43" s="33">
        <f t="shared" si="11"/>
        <v>-0.024227575464374148</v>
      </c>
      <c r="AB43" s="12">
        <v>390.1</v>
      </c>
      <c r="AC43" s="42">
        <f t="shared" si="3"/>
        <v>0.018241476544475776</v>
      </c>
      <c r="AD43" s="40">
        <f t="shared" si="4"/>
        <v>-0.013321060797744158</v>
      </c>
      <c r="AE43" s="40">
        <f t="shared" si="5"/>
        <v>-0.0009843629838502948</v>
      </c>
      <c r="AF43" s="43">
        <f t="shared" si="12"/>
        <v>0.003936052762881322</v>
      </c>
      <c r="AG43" s="44">
        <f t="shared" si="6"/>
        <v>0.0070384096161026375</v>
      </c>
      <c r="AH43" s="10">
        <f t="shared" si="13"/>
        <v>1954</v>
      </c>
      <c r="AI43" s="7">
        <f t="shared" si="15"/>
        <v>-0.014288537003991878</v>
      </c>
      <c r="AJ43" s="40">
        <f t="shared" si="19"/>
        <v>0.0009348267286740358</v>
      </c>
      <c r="AK43" s="42">
        <f t="shared" si="16"/>
        <v>-0.0005271049049161754</v>
      </c>
      <c r="AL43" s="42">
        <f t="shared" si="17"/>
        <v>-0.029268262412749373</v>
      </c>
      <c r="AM43" s="7">
        <v>0</v>
      </c>
      <c r="AN43" s="40">
        <f t="shared" si="20"/>
        <v>-0.0041864246236941825</v>
      </c>
    </row>
    <row r="44" spans="1:40" ht="12.75">
      <c r="A44" s="11">
        <v>20090</v>
      </c>
      <c r="B44" s="12">
        <v>371.7339</v>
      </c>
      <c r="C44" s="12">
        <v>0</v>
      </c>
      <c r="D44" s="13">
        <v>1.5819357</v>
      </c>
      <c r="E44" s="12">
        <v>72.4</v>
      </c>
      <c r="F44" s="12">
        <v>26.5</v>
      </c>
      <c r="G44" s="14">
        <v>117.19462</v>
      </c>
      <c r="H44" s="14">
        <v>81.495976</v>
      </c>
      <c r="I44" s="14">
        <v>1.495909</v>
      </c>
      <c r="J44" s="31">
        <f t="shared" si="7"/>
        <v>670.9064317</v>
      </c>
      <c r="K44" s="12">
        <f>Inflows!J41</f>
        <v>2056.4461772</v>
      </c>
      <c r="L44" s="31">
        <f t="shared" si="8"/>
        <v>-5542.158982</v>
      </c>
      <c r="M44" s="12"/>
      <c r="N44" s="12">
        <v>2017</v>
      </c>
      <c r="O44" s="12"/>
      <c r="P44" s="12">
        <f t="shared" si="21"/>
        <v>8068</v>
      </c>
      <c r="Q44" s="12">
        <f>4*('Assets v. Liab'!H39-'Assets v. Liab'!H40)</f>
        <v>-585.9604600000312</v>
      </c>
      <c r="R44" s="12">
        <f t="shared" si="9"/>
        <v>-54.96046000003116</v>
      </c>
      <c r="S44" s="12"/>
      <c r="T44" s="12">
        <v>531</v>
      </c>
      <c r="U44" s="12"/>
      <c r="V44" s="12">
        <f t="shared" si="22"/>
        <v>-2124</v>
      </c>
      <c r="W44" s="31">
        <f t="shared" si="1"/>
        <v>-184.11944200003109</v>
      </c>
      <c r="X44" s="31">
        <f>Stocks!$Q45</f>
        <v>223434.87900000002</v>
      </c>
      <c r="Y44" s="40">
        <f t="shared" si="2"/>
        <v>-0.0008240407353770002</v>
      </c>
      <c r="Z44" s="31">
        <f t="shared" si="10"/>
        <v>-6128.119442000031</v>
      </c>
      <c r="AA44" s="33">
        <f t="shared" si="11"/>
        <v>-0.02742687027838671</v>
      </c>
      <c r="AB44" s="12">
        <v>402.9</v>
      </c>
      <c r="AC44" s="42">
        <f t="shared" si="3"/>
        <v>0.02002482005460412</v>
      </c>
      <c r="AD44" s="40">
        <f t="shared" si="4"/>
        <v>-0.015210025917101095</v>
      </c>
      <c r="AE44" s="40">
        <f t="shared" si="5"/>
        <v>-0.005271779597915116</v>
      </c>
      <c r="AF44" s="43">
        <f t="shared" si="12"/>
        <v>-0.00045698546041209005</v>
      </c>
      <c r="AG44" s="44">
        <f t="shared" si="6"/>
        <v>0.006654894735570805</v>
      </c>
      <c r="AH44" s="10">
        <f t="shared" si="13"/>
        <v>1955</v>
      </c>
      <c r="AI44" s="7">
        <f t="shared" si="15"/>
        <v>-0.00798521523406416</v>
      </c>
      <c r="AJ44" s="40">
        <f t="shared" si="19"/>
        <v>0.007756908081424378</v>
      </c>
      <c r="AK44" s="42">
        <f t="shared" si="16"/>
        <v>0.013689094983392429</v>
      </c>
      <c r="AL44" s="42">
        <f t="shared" si="17"/>
        <v>-0.015112654167929652</v>
      </c>
      <c r="AM44" s="7">
        <v>0</v>
      </c>
      <c r="AN44" s="40">
        <f t="shared" si="20"/>
        <v>-0.0035463461437893265</v>
      </c>
    </row>
    <row r="45" spans="1:40" ht="12.75">
      <c r="A45" s="11">
        <v>20180</v>
      </c>
      <c r="B45" s="12">
        <v>395.9763</v>
      </c>
      <c r="C45" s="12">
        <v>0</v>
      </c>
      <c r="D45" s="13">
        <v>1.1434974</v>
      </c>
      <c r="E45" s="12">
        <v>77.8</v>
      </c>
      <c r="F45" s="12">
        <v>27.4</v>
      </c>
      <c r="G45" s="14">
        <v>123.16998</v>
      </c>
      <c r="H45" s="14">
        <v>101.13719</v>
      </c>
      <c r="I45" s="14">
        <v>2.9319056</v>
      </c>
      <c r="J45" s="31">
        <f t="shared" si="7"/>
        <v>726.6269674</v>
      </c>
      <c r="K45" s="12">
        <f>Inflows!J42</f>
        <v>1519.3356202</v>
      </c>
      <c r="L45" s="31">
        <f t="shared" si="8"/>
        <v>-3170.8346112</v>
      </c>
      <c r="M45" s="12"/>
      <c r="N45" s="12">
        <v>2111</v>
      </c>
      <c r="O45" s="12"/>
      <c r="P45" s="12">
        <f t="shared" si="21"/>
        <v>8444</v>
      </c>
      <c r="Q45" s="12">
        <f>4*('Assets v. Liab'!H40-'Assets v. Liab'!H41)</f>
        <v>-4666.882142800081</v>
      </c>
      <c r="R45" s="12">
        <f t="shared" si="9"/>
        <v>-4506.882142800081</v>
      </c>
      <c r="S45" s="12"/>
      <c r="T45" s="12">
        <v>160</v>
      </c>
      <c r="U45" s="12"/>
      <c r="V45" s="12">
        <f t="shared" si="22"/>
        <v>-640</v>
      </c>
      <c r="W45" s="31">
        <f t="shared" si="1"/>
        <v>-33.71675400008098</v>
      </c>
      <c r="X45" s="31">
        <f>Stocks!$Q46</f>
        <v>243990.09</v>
      </c>
      <c r="Y45" s="40">
        <f t="shared" si="2"/>
        <v>-0.0001381890305466135</v>
      </c>
      <c r="Z45" s="31">
        <f t="shared" si="10"/>
        <v>-7837.716754000081</v>
      </c>
      <c r="AA45" s="33">
        <f t="shared" si="11"/>
        <v>-0.03212309464700013</v>
      </c>
      <c r="AB45" s="12">
        <v>411.3</v>
      </c>
      <c r="AC45" s="42">
        <f t="shared" si="3"/>
        <v>0.020530026744468757</v>
      </c>
      <c r="AD45" s="40">
        <f t="shared" si="4"/>
        <v>-0.019055960987114224</v>
      </c>
      <c r="AE45" s="40">
        <f t="shared" si="5"/>
        <v>-0.0015560418186238755</v>
      </c>
      <c r="AF45" s="43">
        <f t="shared" si="12"/>
        <v>-8.19760612693435E-05</v>
      </c>
      <c r="AG45" s="44">
        <f t="shared" si="6"/>
        <v>0.006491678412020751</v>
      </c>
      <c r="AH45" s="10">
        <f t="shared" si="13"/>
        <v>1955</v>
      </c>
      <c r="AI45" s="7">
        <f t="shared" si="15"/>
        <v>-0.0076257193603863705</v>
      </c>
      <c r="AJ45" s="40">
        <f t="shared" si="19"/>
        <v>0.009484999682450892</v>
      </c>
      <c r="AK45" s="42">
        <f t="shared" si="16"/>
        <v>0.017015722800646543</v>
      </c>
      <c r="AL45" s="42">
        <f t="shared" si="17"/>
        <v>-0.013294934462432245</v>
      </c>
      <c r="AM45" s="7">
        <v>0</v>
      </c>
      <c r="AN45" s="40">
        <f t="shared" si="20"/>
        <v>-0.002550373844399129</v>
      </c>
    </row>
    <row r="46" spans="1:40" ht="12.75">
      <c r="A46" s="11">
        <v>20271</v>
      </c>
      <c r="B46" s="12">
        <v>382.671</v>
      </c>
      <c r="C46" s="12">
        <v>0</v>
      </c>
      <c r="D46" s="13">
        <v>1.27997</v>
      </c>
      <c r="E46" s="12">
        <v>89.2</v>
      </c>
      <c r="F46" s="12">
        <v>27.7</v>
      </c>
      <c r="G46" s="14">
        <v>128.71868</v>
      </c>
      <c r="H46" s="14">
        <v>143.40733</v>
      </c>
      <c r="I46" s="14">
        <v>3.8399101</v>
      </c>
      <c r="J46" s="31">
        <f t="shared" si="7"/>
        <v>772.9769799999999</v>
      </c>
      <c r="K46" s="12">
        <f>Inflows!J43</f>
        <v>2629.4938193</v>
      </c>
      <c r="L46" s="31">
        <f t="shared" si="8"/>
        <v>-7426.0673572</v>
      </c>
      <c r="M46" s="12"/>
      <c r="N46" s="12">
        <v>2204</v>
      </c>
      <c r="O46" s="12"/>
      <c r="P46" s="12">
        <f t="shared" si="21"/>
        <v>8816</v>
      </c>
      <c r="Q46" s="12">
        <f>4*('Assets v. Liab'!H41-'Assets v. Liab'!H42)</f>
        <v>4898.599949600059</v>
      </c>
      <c r="R46" s="12">
        <f t="shared" si="9"/>
        <v>5176.599949600059</v>
      </c>
      <c r="S46" s="12"/>
      <c r="T46" s="12">
        <v>278</v>
      </c>
      <c r="U46" s="12"/>
      <c r="V46" s="12">
        <f t="shared" si="22"/>
        <v>-1112</v>
      </c>
      <c r="W46" s="31">
        <f t="shared" si="1"/>
        <v>5176.532592400059</v>
      </c>
      <c r="X46" s="31">
        <f>Stocks!$Q47</f>
        <v>258940.727</v>
      </c>
      <c r="Y46" s="40">
        <f t="shared" si="2"/>
        <v>0.0199911873747078</v>
      </c>
      <c r="Z46" s="31">
        <f t="shared" si="10"/>
        <v>-2527.467407599941</v>
      </c>
      <c r="AA46" s="33">
        <f t="shared" si="11"/>
        <v>-0.009760795209321943</v>
      </c>
      <c r="AB46" s="12">
        <v>419.8</v>
      </c>
      <c r="AC46" s="42">
        <f t="shared" si="3"/>
        <v>0.021000476417341592</v>
      </c>
      <c r="AD46" s="40">
        <f t="shared" si="4"/>
        <v>-0.006020646516436258</v>
      </c>
      <c r="AE46" s="40">
        <f t="shared" si="5"/>
        <v>-0.0026488804192472608</v>
      </c>
      <c r="AF46" s="43">
        <f t="shared" si="12"/>
        <v>0.012330949481658074</v>
      </c>
      <c r="AG46" s="44">
        <f t="shared" si="6"/>
        <v>0.005911329661169909</v>
      </c>
      <c r="AH46" s="10">
        <f t="shared" si="13"/>
        <v>1955</v>
      </c>
      <c r="AI46" s="7">
        <f t="shared" si="15"/>
        <v>-0.013401923554598932</v>
      </c>
      <c r="AJ46" s="40">
        <f t="shared" si="19"/>
        <v>0.003932010180714491</v>
      </c>
      <c r="AK46" s="42">
        <f t="shared" si="16"/>
        <v>0.006546905720673746</v>
      </c>
      <c r="AL46" s="42">
        <f t="shared" si="17"/>
        <v>-0.023384583899770734</v>
      </c>
      <c r="AM46" s="7">
        <v>0</v>
      </c>
      <c r="AN46" s="40">
        <f t="shared" si="20"/>
        <v>-0.0026152662049091367</v>
      </c>
    </row>
    <row r="47" spans="1:40" ht="12.75">
      <c r="A47" s="11">
        <v>20363</v>
      </c>
      <c r="B47" s="12">
        <v>380.83567</v>
      </c>
      <c r="C47" s="12">
        <v>0</v>
      </c>
      <c r="D47" s="13">
        <v>1.4497965</v>
      </c>
      <c r="E47" s="12">
        <v>114</v>
      </c>
      <c r="F47" s="12">
        <v>34.2</v>
      </c>
      <c r="G47" s="14">
        <v>140.89238</v>
      </c>
      <c r="H47" s="14">
        <v>201.56679</v>
      </c>
      <c r="I47" s="14">
        <v>2.6517004</v>
      </c>
      <c r="J47" s="31">
        <f t="shared" si="7"/>
        <v>872.9446365</v>
      </c>
      <c r="K47" s="12">
        <f>Inflows!J44</f>
        <v>678.0819658</v>
      </c>
      <c r="L47" s="31">
        <f t="shared" si="8"/>
        <v>779.4506827999999</v>
      </c>
      <c r="M47" s="12"/>
      <c r="N47" s="12">
        <v>2091</v>
      </c>
      <c r="O47" s="12"/>
      <c r="P47" s="12">
        <f t="shared" si="21"/>
        <v>8364</v>
      </c>
      <c r="Q47" s="12">
        <f>4*('Assets v. Liab'!H42-'Assets v. Liab'!H43)</f>
        <v>-10887.870625999989</v>
      </c>
      <c r="R47" s="12">
        <f t="shared" si="9"/>
        <v>-10137.870625999989</v>
      </c>
      <c r="S47" s="12"/>
      <c r="T47" s="12">
        <v>750</v>
      </c>
      <c r="U47" s="12"/>
      <c r="V47" s="12">
        <f t="shared" si="22"/>
        <v>-3000</v>
      </c>
      <c r="W47" s="31">
        <f t="shared" si="1"/>
        <v>-4744.41994319999</v>
      </c>
      <c r="X47" s="31">
        <f>Stocks!$Q48</f>
        <v>263085.503</v>
      </c>
      <c r="Y47" s="40">
        <f t="shared" si="2"/>
        <v>-0.018033756665033682</v>
      </c>
      <c r="Z47" s="31">
        <f t="shared" si="10"/>
        <v>-10108.41994319999</v>
      </c>
      <c r="AA47" s="33">
        <f t="shared" si="11"/>
        <v>-0.03842256539388257</v>
      </c>
      <c r="AB47" s="12">
        <v>426.4</v>
      </c>
      <c r="AC47" s="42">
        <f t="shared" si="3"/>
        <v>0.019615384615384614</v>
      </c>
      <c r="AD47" s="40">
        <f t="shared" si="4"/>
        <v>-0.023706425757973708</v>
      </c>
      <c r="AE47" s="40">
        <f t="shared" si="5"/>
        <v>-0.007035647279549718</v>
      </c>
      <c r="AF47" s="43">
        <f t="shared" si="12"/>
        <v>-0.011126688422138813</v>
      </c>
      <c r="AG47" s="44">
        <f t="shared" si="6"/>
        <v>0.005790295028152881</v>
      </c>
      <c r="AH47" s="10">
        <f t="shared" si="13"/>
        <v>1955</v>
      </c>
      <c r="AI47" s="7">
        <f t="shared" si="15"/>
        <v>-0.01599826479465632</v>
      </c>
      <c r="AJ47" s="40">
        <f t="shared" si="19"/>
        <v>0.00016632488445945687</v>
      </c>
      <c r="AK47" s="42">
        <f t="shared" si="16"/>
        <v>0.00024880023593762597</v>
      </c>
      <c r="AL47" s="42">
        <f t="shared" si="17"/>
        <v>-0.02693333138214784</v>
      </c>
      <c r="AM47" s="7">
        <v>0</v>
      </c>
      <c r="AN47" s="40">
        <f t="shared" si="20"/>
        <v>-0.004128087278833993</v>
      </c>
    </row>
    <row r="48" spans="1:40" ht="12.75">
      <c r="A48" s="11">
        <v>20455</v>
      </c>
      <c r="B48" s="12">
        <v>374.8033</v>
      </c>
      <c r="C48" s="12">
        <v>0</v>
      </c>
      <c r="D48" s="13">
        <v>1.4450785</v>
      </c>
      <c r="E48" s="12">
        <v>127</v>
      </c>
      <c r="F48" s="12">
        <v>37</v>
      </c>
      <c r="G48" s="14">
        <v>144.10553</v>
      </c>
      <c r="H48" s="14">
        <v>186.81196</v>
      </c>
      <c r="I48" s="14">
        <v>-1.2878419</v>
      </c>
      <c r="J48" s="31">
        <f t="shared" si="7"/>
        <v>871.1658685</v>
      </c>
      <c r="K48" s="12">
        <f>Inflows!J45</f>
        <v>1619.392606</v>
      </c>
      <c r="L48" s="31">
        <f t="shared" si="8"/>
        <v>-2992.9069499999996</v>
      </c>
      <c r="M48" s="12"/>
      <c r="N48" s="12">
        <v>2249</v>
      </c>
      <c r="O48" s="12"/>
      <c r="P48" s="12">
        <f t="shared" si="21"/>
        <v>8996</v>
      </c>
      <c r="Q48" s="12">
        <f>4*('Assets v. Liab'!H43-'Assets v. Liab'!H44)</f>
        <v>-21916.884928000043</v>
      </c>
      <c r="R48" s="12">
        <f t="shared" si="9"/>
        <v>-21394.884928000043</v>
      </c>
      <c r="S48" s="12"/>
      <c r="T48" s="12">
        <v>522</v>
      </c>
      <c r="U48" s="12"/>
      <c r="V48" s="12">
        <f t="shared" si="22"/>
        <v>-2088</v>
      </c>
      <c r="W48" s="31">
        <f t="shared" si="1"/>
        <v>-18001.791878000044</v>
      </c>
      <c r="X48" s="31">
        <f>Stocks!$Q49</f>
        <v>286796.445</v>
      </c>
      <c r="Y48" s="40">
        <f t="shared" si="2"/>
        <v>-0.06276853214829788</v>
      </c>
      <c r="Z48" s="31">
        <f t="shared" si="10"/>
        <v>-24909.791878000044</v>
      </c>
      <c r="AA48" s="33">
        <f t="shared" si="11"/>
        <v>-0.08685530212203307</v>
      </c>
      <c r="AB48" s="12">
        <v>429</v>
      </c>
      <c r="AC48" s="42">
        <f t="shared" si="3"/>
        <v>0.020969696969696968</v>
      </c>
      <c r="AD48" s="40">
        <f t="shared" si="4"/>
        <v>-0.058064782932401034</v>
      </c>
      <c r="AE48" s="40">
        <f t="shared" si="5"/>
        <v>-0.004867132867132867</v>
      </c>
      <c r="AF48" s="43">
        <f t="shared" si="12"/>
        <v>-0.04196221882983693</v>
      </c>
      <c r="AG48" s="44">
        <f t="shared" si="6"/>
        <v>0.005227446944120942</v>
      </c>
      <c r="AH48" s="10">
        <f t="shared" si="13"/>
        <v>1956</v>
      </c>
      <c r="AI48" s="7">
        <f t="shared" si="15"/>
        <v>-0.026711954048481305</v>
      </c>
      <c r="AJ48" s="40">
        <f t="shared" si="19"/>
        <v>-0.010209983457896752</v>
      </c>
      <c r="AK48" s="42">
        <f t="shared" si="16"/>
        <v>-0.015237322617292591</v>
      </c>
      <c r="AL48" s="42">
        <f t="shared" si="17"/>
        <v>-0.04179043934305943</v>
      </c>
      <c r="AM48" s="7">
        <v>0</v>
      </c>
      <c r="AN48" s="40">
        <f t="shared" si="20"/>
        <v>-0.00402692559613843</v>
      </c>
    </row>
    <row r="49" spans="1:40" ht="12.75">
      <c r="A49" s="11">
        <v>20546</v>
      </c>
      <c r="B49" s="12">
        <v>407.5921</v>
      </c>
      <c r="C49" s="12">
        <v>0</v>
      </c>
      <c r="D49" s="13">
        <v>0.96883959</v>
      </c>
      <c r="E49" s="12">
        <v>149</v>
      </c>
      <c r="F49" s="12">
        <v>38.2</v>
      </c>
      <c r="G49" s="14">
        <v>152.28721</v>
      </c>
      <c r="H49" s="14">
        <v>215.39726</v>
      </c>
      <c r="I49" s="14">
        <v>-0.53286178</v>
      </c>
      <c r="J49" s="31">
        <f t="shared" si="7"/>
        <v>963.44540959</v>
      </c>
      <c r="K49" s="12">
        <f>Inflows!J46</f>
        <v>2342.51866695</v>
      </c>
      <c r="L49" s="31">
        <f t="shared" si="8"/>
        <v>-5516.293029439999</v>
      </c>
      <c r="M49" s="12"/>
      <c r="N49" s="12">
        <v>2287</v>
      </c>
      <c r="O49" s="12"/>
      <c r="P49" s="12">
        <f t="shared" si="21"/>
        <v>9148</v>
      </c>
      <c r="Q49" s="12">
        <f>4*('Assets v. Liab'!H44-'Assets v. Liab'!H45)</f>
        <v>-19125.11816435994</v>
      </c>
      <c r="R49" s="12">
        <f t="shared" si="9"/>
        <v>-18891.11816435994</v>
      </c>
      <c r="S49" s="12"/>
      <c r="T49" s="12">
        <v>234</v>
      </c>
      <c r="U49" s="12"/>
      <c r="V49" s="12">
        <f t="shared" si="22"/>
        <v>-936</v>
      </c>
      <c r="W49" s="31">
        <f t="shared" si="1"/>
        <v>-16429.41119379994</v>
      </c>
      <c r="X49" s="31">
        <f>Stocks!$Q50</f>
        <v>277171.278</v>
      </c>
      <c r="Y49" s="40">
        <f t="shared" si="2"/>
        <v>-0.059275301944525224</v>
      </c>
      <c r="Z49" s="31">
        <f t="shared" si="10"/>
        <v>-24641.41119379994</v>
      </c>
      <c r="AA49" s="33">
        <f t="shared" si="11"/>
        <v>-0.0889031914547796</v>
      </c>
      <c r="AB49" s="12">
        <v>434.7</v>
      </c>
      <c r="AC49" s="42">
        <f t="shared" si="3"/>
        <v>0.021044398435702785</v>
      </c>
      <c r="AD49" s="40">
        <f t="shared" si="4"/>
        <v>-0.05668601608879673</v>
      </c>
      <c r="AE49" s="40">
        <f t="shared" si="5"/>
        <v>-0.0021532091097308487</v>
      </c>
      <c r="AF49" s="43">
        <f t="shared" si="12"/>
        <v>-0.0377948267628248</v>
      </c>
      <c r="AG49" s="44">
        <f t="shared" si="6"/>
        <v>0.0058821693638833675</v>
      </c>
      <c r="AH49" s="10">
        <f t="shared" si="13"/>
        <v>1956</v>
      </c>
      <c r="AI49" s="7">
        <f t="shared" si="15"/>
        <v>-0.03611946782390193</v>
      </c>
      <c r="AJ49" s="40">
        <f t="shared" si="19"/>
        <v>-0.01963819613328562</v>
      </c>
      <c r="AK49" s="42">
        <f t="shared" si="16"/>
        <v>-0.030021600845787245</v>
      </c>
      <c r="AL49" s="42">
        <f t="shared" si="17"/>
        <v>-0.05598546354500429</v>
      </c>
      <c r="AM49" s="7">
        <v>0</v>
      </c>
      <c r="AN49" s="40">
        <f t="shared" si="20"/>
        <v>-0.004176217418915174</v>
      </c>
    </row>
    <row r="50" spans="1:40" ht="12.75">
      <c r="A50" s="11">
        <v>20637</v>
      </c>
      <c r="B50" s="12">
        <v>387.31857</v>
      </c>
      <c r="C50" s="12">
        <v>0</v>
      </c>
      <c r="D50" s="13">
        <v>1.8825256</v>
      </c>
      <c r="E50" s="12">
        <v>161</v>
      </c>
      <c r="F50" s="12">
        <v>37.7</v>
      </c>
      <c r="G50" s="14">
        <v>162.95342</v>
      </c>
      <c r="H50" s="14">
        <v>230.27669</v>
      </c>
      <c r="I50" s="14">
        <v>-0.15417235</v>
      </c>
      <c r="J50" s="31">
        <f t="shared" si="7"/>
        <v>981.1312056</v>
      </c>
      <c r="K50" s="12">
        <f>Inflows!J47</f>
        <v>1172.3158415100002</v>
      </c>
      <c r="L50" s="31">
        <f t="shared" si="8"/>
        <v>-764.7385436400004</v>
      </c>
      <c r="M50" s="12"/>
      <c r="N50" s="12">
        <v>2269</v>
      </c>
      <c r="O50" s="12"/>
      <c r="P50" s="12">
        <f t="shared" si="21"/>
        <v>9076</v>
      </c>
      <c r="Q50" s="12">
        <f>4*('Assets v. Liab'!H45-'Assets v. Liab'!H46)</f>
        <v>2765.2568159600487</v>
      </c>
      <c r="R50" s="12">
        <f t="shared" si="9"/>
        <v>3338.2568159600487</v>
      </c>
      <c r="S50" s="12"/>
      <c r="T50" s="12">
        <v>573</v>
      </c>
      <c r="U50" s="12"/>
      <c r="V50" s="12">
        <f t="shared" si="22"/>
        <v>-2292</v>
      </c>
      <c r="W50" s="31">
        <f t="shared" si="1"/>
        <v>8784.518272320049</v>
      </c>
      <c r="X50" s="31">
        <f>Stocks!$Q51</f>
        <v>272212.065</v>
      </c>
      <c r="Y50" s="40">
        <f t="shared" si="2"/>
        <v>0.03227086305788852</v>
      </c>
      <c r="Z50" s="31">
        <f t="shared" si="10"/>
        <v>2000.5182723200483</v>
      </c>
      <c r="AA50" s="33">
        <f t="shared" si="11"/>
        <v>0.0073491168450599284</v>
      </c>
      <c r="AB50" s="12">
        <v>439.6</v>
      </c>
      <c r="AC50" s="42">
        <f t="shared" si="3"/>
        <v>0.02064604185623294</v>
      </c>
      <c r="AD50" s="40">
        <f t="shared" si="4"/>
        <v>0.004550769500273086</v>
      </c>
      <c r="AE50" s="40">
        <f t="shared" si="5"/>
        <v>-0.005213830755232029</v>
      </c>
      <c r="AF50" s="43">
        <f t="shared" si="12"/>
        <v>0.019982980601273997</v>
      </c>
      <c r="AG50" s="44">
        <f t="shared" si="6"/>
        <v>0.0056914240006224566</v>
      </c>
      <c r="AH50" s="10">
        <f t="shared" si="13"/>
        <v>1956</v>
      </c>
      <c r="AI50" s="7">
        <f t="shared" si="15"/>
        <v>-0.033476613819724596</v>
      </c>
      <c r="AJ50" s="40">
        <f t="shared" si="19"/>
        <v>-0.01772518835338164</v>
      </c>
      <c r="AK50" s="42">
        <f t="shared" si="16"/>
        <v>-0.026951681924992067</v>
      </c>
      <c r="AL50" s="42">
        <f t="shared" si="17"/>
        <v>-0.05170798553140883</v>
      </c>
      <c r="AM50" s="7">
        <v>0</v>
      </c>
      <c r="AN50" s="40">
        <f t="shared" si="20"/>
        <v>-0.004817455002911366</v>
      </c>
    </row>
    <row r="51" spans="1:40" ht="12.75">
      <c r="A51" s="11">
        <v>20729</v>
      </c>
      <c r="B51" s="12">
        <v>416.87833</v>
      </c>
      <c r="C51" s="12">
        <v>0</v>
      </c>
      <c r="D51" s="13">
        <v>1.9250149</v>
      </c>
      <c r="E51" s="12">
        <v>181</v>
      </c>
      <c r="F51" s="12">
        <v>41.7</v>
      </c>
      <c r="G51" s="14">
        <v>184.76956</v>
      </c>
      <c r="H51" s="14">
        <v>285.0772</v>
      </c>
      <c r="I51" s="14">
        <v>-3.2605515</v>
      </c>
      <c r="J51" s="31">
        <f t="shared" si="7"/>
        <v>1111.3501049</v>
      </c>
      <c r="K51" s="12">
        <f>Inflows!J48</f>
        <v>157.65252039999996</v>
      </c>
      <c r="L51" s="31">
        <f t="shared" si="8"/>
        <v>3814.790338</v>
      </c>
      <c r="M51" s="12"/>
      <c r="N51" s="12">
        <v>2221</v>
      </c>
      <c r="O51" s="12"/>
      <c r="P51" s="12">
        <f t="shared" si="21"/>
        <v>8884</v>
      </c>
      <c r="Q51" s="12">
        <f>4*('Assets v. Liab'!H46-'Assets v. Liab'!H47)</f>
        <v>-7052.875597200124</v>
      </c>
      <c r="R51" s="12">
        <f t="shared" si="9"/>
        <v>-6131.875597200124</v>
      </c>
      <c r="S51" s="12"/>
      <c r="T51" s="12">
        <v>921</v>
      </c>
      <c r="U51" s="12"/>
      <c r="V51" s="12">
        <f t="shared" si="22"/>
        <v>-3684</v>
      </c>
      <c r="W51" s="31">
        <f t="shared" si="1"/>
        <v>1961.9147407998762</v>
      </c>
      <c r="X51" s="31">
        <f>Stocks!$Q52</f>
        <v>293702.876</v>
      </c>
      <c r="Y51" s="40">
        <f t="shared" si="2"/>
        <v>0.0066799303007161435</v>
      </c>
      <c r="Z51" s="31">
        <f t="shared" si="10"/>
        <v>-3238.085259200124</v>
      </c>
      <c r="AA51" s="33">
        <f t="shared" si="11"/>
        <v>-0.011025037627483511</v>
      </c>
      <c r="AB51" s="12">
        <v>448.5</v>
      </c>
      <c r="AC51" s="42">
        <f t="shared" si="3"/>
        <v>0.0198082497212932</v>
      </c>
      <c r="AD51" s="40">
        <f t="shared" si="4"/>
        <v>-0.007219811057302394</v>
      </c>
      <c r="AE51" s="40">
        <f t="shared" si="5"/>
        <v>-0.008214046822742476</v>
      </c>
      <c r="AF51" s="43">
        <f t="shared" si="12"/>
        <v>0.004374391841248331</v>
      </c>
      <c r="AG51" s="44">
        <f t="shared" si="6"/>
        <v>0.005677551894316487</v>
      </c>
      <c r="AH51" s="10">
        <f t="shared" si="13"/>
        <v>1956</v>
      </c>
      <c r="AI51" s="7">
        <f t="shared" si="15"/>
        <v>-0.02935496014455677</v>
      </c>
      <c r="AJ51" s="40">
        <f t="shared" si="19"/>
        <v>-0.013849918287534851</v>
      </c>
      <c r="AK51" s="42">
        <f t="shared" si="16"/>
        <v>-0.02077326018355461</v>
      </c>
      <c r="AL51" s="42">
        <f t="shared" si="17"/>
        <v>-0.04485860358980906</v>
      </c>
      <c r="AM51" s="7">
        <v>0</v>
      </c>
      <c r="AN51" s="40">
        <f t="shared" si="20"/>
        <v>-0.005112054888709555</v>
      </c>
    </row>
    <row r="52" spans="1:40" ht="12.75">
      <c r="A52" s="11">
        <v>20821</v>
      </c>
      <c r="B52" s="12">
        <v>379.61487</v>
      </c>
      <c r="C52" s="12">
        <v>0</v>
      </c>
      <c r="D52" s="13">
        <v>1.7230864</v>
      </c>
      <c r="E52" s="12">
        <v>182</v>
      </c>
      <c r="F52" s="12">
        <v>46.7</v>
      </c>
      <c r="G52" s="14">
        <v>202.17227</v>
      </c>
      <c r="H52" s="14">
        <v>274.18612</v>
      </c>
      <c r="I52" s="14">
        <v>-7.8849931</v>
      </c>
      <c r="J52" s="31">
        <f t="shared" si="7"/>
        <v>1086.3963464</v>
      </c>
      <c r="K52" s="12">
        <f>Inflows!J49</f>
        <v>766.5991311600001</v>
      </c>
      <c r="L52" s="31">
        <f t="shared" si="8"/>
        <v>1279.18886096</v>
      </c>
      <c r="M52" s="12"/>
      <c r="N52" s="12">
        <v>2307</v>
      </c>
      <c r="O52" s="12"/>
      <c r="P52" s="12">
        <f t="shared" si="21"/>
        <v>9228</v>
      </c>
      <c r="Q52" s="12">
        <f>4*('Assets v. Liab'!H47-'Assets v. Liab'!H48)</f>
        <v>-13452.184965999913</v>
      </c>
      <c r="R52" s="12">
        <f t="shared" si="9"/>
        <v>-12692.184965999913</v>
      </c>
      <c r="S52" s="12"/>
      <c r="T52" s="12">
        <v>760</v>
      </c>
      <c r="U52" s="12"/>
      <c r="V52" s="12">
        <f t="shared" si="22"/>
        <v>-3040</v>
      </c>
      <c r="W52" s="31">
        <f t="shared" si="1"/>
        <v>-5984.996105039914</v>
      </c>
      <c r="X52" s="31">
        <f>Stocks!$Q53</f>
        <v>282347.908</v>
      </c>
      <c r="Y52" s="40">
        <f t="shared" si="2"/>
        <v>-0.021197239063800374</v>
      </c>
      <c r="Z52" s="31">
        <f t="shared" si="10"/>
        <v>-12172.996105039914</v>
      </c>
      <c r="AA52" s="33">
        <f t="shared" si="11"/>
        <v>-0.04311346307209018</v>
      </c>
      <c r="AB52" s="12">
        <v>457.2</v>
      </c>
      <c r="AC52" s="42">
        <f t="shared" si="3"/>
        <v>0.020183727034120736</v>
      </c>
      <c r="AD52" s="40">
        <f t="shared" si="4"/>
        <v>-0.02662510084216954</v>
      </c>
      <c r="AE52" s="40">
        <f t="shared" si="5"/>
        <v>-0.006649168853893263</v>
      </c>
      <c r="AF52" s="43">
        <f t="shared" si="12"/>
        <v>-0.013090542661942069</v>
      </c>
      <c r="AG52" s="44">
        <f t="shared" si="6"/>
        <v>0.005377973191853789</v>
      </c>
      <c r="AH52" s="10">
        <f t="shared" si="13"/>
        <v>1957</v>
      </c>
      <c r="AI52" s="7">
        <f t="shared" si="15"/>
        <v>-0.021495039621998894</v>
      </c>
      <c r="AJ52" s="40">
        <f t="shared" si="19"/>
        <v>-0.006631999245561135</v>
      </c>
      <c r="AK52" s="42">
        <f t="shared" si="16"/>
        <v>-0.010380436912430235</v>
      </c>
      <c r="AL52" s="42">
        <f t="shared" si="17"/>
        <v>-0.03392314382732334</v>
      </c>
      <c r="AM52" s="7">
        <v>0</v>
      </c>
      <c r="AN52" s="40">
        <f t="shared" si="20"/>
        <v>-0.005557563885399654</v>
      </c>
    </row>
    <row r="53" spans="1:40" ht="12.75">
      <c r="A53" s="11">
        <v>20911</v>
      </c>
      <c r="B53" s="12">
        <v>434.26043</v>
      </c>
      <c r="C53" s="12">
        <v>0</v>
      </c>
      <c r="D53" s="13">
        <v>1.4299593</v>
      </c>
      <c r="E53" s="12">
        <v>194</v>
      </c>
      <c r="F53" s="12">
        <v>47.1</v>
      </c>
      <c r="G53" s="14">
        <v>209.5975</v>
      </c>
      <c r="H53" s="14">
        <v>277.1943</v>
      </c>
      <c r="I53" s="14">
        <v>-7.8789812</v>
      </c>
      <c r="J53" s="31">
        <f t="shared" si="7"/>
        <v>1163.5821893</v>
      </c>
      <c r="K53" s="12">
        <f>Inflows!J50</f>
        <v>937.12505434</v>
      </c>
      <c r="L53" s="31">
        <f t="shared" si="8"/>
        <v>905.8285398399998</v>
      </c>
      <c r="M53" s="12"/>
      <c r="N53" s="12">
        <v>2359</v>
      </c>
      <c r="O53" s="12"/>
      <c r="P53" s="12">
        <f t="shared" si="21"/>
        <v>9436</v>
      </c>
      <c r="Q53" s="12">
        <f>4*('Assets v. Liab'!H48-'Assets v. Liab'!H49)</f>
        <v>-9772.743371599936</v>
      </c>
      <c r="R53" s="12">
        <f t="shared" si="9"/>
        <v>-8869.743371599936</v>
      </c>
      <c r="S53" s="12"/>
      <c r="T53" s="12">
        <v>903</v>
      </c>
      <c r="U53" s="12"/>
      <c r="V53" s="12">
        <f t="shared" si="22"/>
        <v>-3612</v>
      </c>
      <c r="W53" s="31">
        <f t="shared" si="1"/>
        <v>-3042.9148317599356</v>
      </c>
      <c r="X53" s="31">
        <f>Stocks!$Q54</f>
        <v>301009.984</v>
      </c>
      <c r="Y53" s="40">
        <f t="shared" si="2"/>
        <v>-0.010109016290170414</v>
      </c>
      <c r="Z53" s="31">
        <f t="shared" si="10"/>
        <v>-8866.914831759936</v>
      </c>
      <c r="AA53" s="33">
        <f t="shared" si="11"/>
        <v>-0.029457211730757528</v>
      </c>
      <c r="AB53" s="12">
        <v>459</v>
      </c>
      <c r="AC53" s="42">
        <f t="shared" si="3"/>
        <v>0.020557734204793027</v>
      </c>
      <c r="AD53" s="40">
        <f t="shared" si="4"/>
        <v>-0.019317897236949752</v>
      </c>
      <c r="AE53" s="40">
        <f t="shared" si="5"/>
        <v>-0.007869281045751634</v>
      </c>
      <c r="AF53" s="43">
        <f t="shared" si="12"/>
        <v>-0.006629444077908357</v>
      </c>
      <c r="AG53" s="44">
        <f t="shared" si="6"/>
        <v>0.005770711313017445</v>
      </c>
      <c r="AH53" s="10">
        <f t="shared" si="13"/>
        <v>1957</v>
      </c>
      <c r="AI53" s="7">
        <f t="shared" si="15"/>
        <v>-0.01215300990903715</v>
      </c>
      <c r="AJ53" s="40">
        <f t="shared" si="19"/>
        <v>0.0011593464256679752</v>
      </c>
      <c r="AK53" s="42">
        <f t="shared" si="16"/>
        <v>0.0019111345011584681</v>
      </c>
      <c r="AL53" s="42">
        <f t="shared" si="17"/>
        <v>-0.019061648896317823</v>
      </c>
      <c r="AM53" s="7">
        <v>0</v>
      </c>
      <c r="AN53" s="40">
        <f t="shared" si="20"/>
        <v>-0.00698658186940485</v>
      </c>
    </row>
    <row r="54" spans="1:40" ht="12.75">
      <c r="A54" s="11">
        <v>21002</v>
      </c>
      <c r="B54" s="12">
        <v>419.16877</v>
      </c>
      <c r="C54" s="12">
        <v>0</v>
      </c>
      <c r="D54" s="13">
        <v>1.9476589</v>
      </c>
      <c r="E54" s="12">
        <v>206</v>
      </c>
      <c r="F54" s="12">
        <v>52.1</v>
      </c>
      <c r="G54" s="14">
        <v>226.8185</v>
      </c>
      <c r="H54" s="14">
        <v>303.50519</v>
      </c>
      <c r="I54" s="14">
        <v>-7.9204796</v>
      </c>
      <c r="J54" s="31">
        <f t="shared" si="7"/>
        <v>1209.5401189000002</v>
      </c>
      <c r="K54" s="12">
        <f>Inflows!J51</f>
        <v>2709.4147619</v>
      </c>
      <c r="L54" s="31">
        <f t="shared" si="8"/>
        <v>-5999.4985719999995</v>
      </c>
      <c r="M54" s="12"/>
      <c r="N54" s="12">
        <v>2376</v>
      </c>
      <c r="O54" s="12"/>
      <c r="P54" s="12">
        <f t="shared" si="21"/>
        <v>9504</v>
      </c>
      <c r="Q54" s="12">
        <f>4*('Assets v. Liab'!H49-'Assets v. Liab'!H50)</f>
        <v>3440.1682815998793</v>
      </c>
      <c r="R54" s="12">
        <f t="shared" si="9"/>
        <v>3739.1682815998793</v>
      </c>
      <c r="S54" s="12"/>
      <c r="T54" s="12">
        <v>299</v>
      </c>
      <c r="U54" s="12"/>
      <c r="V54" s="12">
        <f t="shared" si="22"/>
        <v>-1196</v>
      </c>
      <c r="W54" s="31">
        <f t="shared" si="1"/>
        <v>5748.66970959988</v>
      </c>
      <c r="X54" s="31">
        <f>Stocks!$Q55</f>
        <v>272317.178</v>
      </c>
      <c r="Y54" s="40">
        <f t="shared" si="2"/>
        <v>0.02111019859936959</v>
      </c>
      <c r="Z54" s="31">
        <f t="shared" si="10"/>
        <v>-2559.3302904001202</v>
      </c>
      <c r="AA54" s="33">
        <f t="shared" si="11"/>
        <v>-0.009398343171726465</v>
      </c>
      <c r="AB54" s="12">
        <v>466.4</v>
      </c>
      <c r="AC54" s="42">
        <f t="shared" si="3"/>
        <v>0.020377358490566037</v>
      </c>
      <c r="AD54" s="40">
        <f t="shared" si="4"/>
        <v>-0.0054874148593484565</v>
      </c>
      <c r="AE54" s="40">
        <f t="shared" si="5"/>
        <v>-0.0025643224699828473</v>
      </c>
      <c r="AF54" s="43">
        <f t="shared" si="12"/>
        <v>0.012325621161234734</v>
      </c>
      <c r="AG54" s="44">
        <f t="shared" si="6"/>
        <v>0.006157066889111196</v>
      </c>
      <c r="AH54" s="10">
        <f t="shared" si="13"/>
        <v>1957</v>
      </c>
      <c r="AI54" s="7">
        <f t="shared" si="15"/>
        <v>-0.014662555998942535</v>
      </c>
      <c r="AJ54" s="40">
        <f t="shared" si="19"/>
        <v>-0.0007549934343418403</v>
      </c>
      <c r="AK54" s="42">
        <f t="shared" si="16"/>
        <v>-0.000879031613471264</v>
      </c>
      <c r="AL54" s="42">
        <f t="shared" si="17"/>
        <v>-0.023248513900514422</v>
      </c>
      <c r="AM54" s="7">
        <v>0</v>
      </c>
      <c r="AN54" s="40">
        <f t="shared" si="20"/>
        <v>-0.0063242047980925555</v>
      </c>
    </row>
    <row r="55" spans="1:40" ht="12.75">
      <c r="A55" s="11">
        <v>21094</v>
      </c>
      <c r="B55" s="12">
        <v>451.49453</v>
      </c>
      <c r="C55" s="12">
        <v>0</v>
      </c>
      <c r="D55" s="13">
        <v>2.5003552</v>
      </c>
      <c r="E55" s="12">
        <v>217</v>
      </c>
      <c r="F55" s="12">
        <v>58.5</v>
      </c>
      <c r="G55" s="14">
        <v>246.7793</v>
      </c>
      <c r="H55" s="14">
        <v>321.55754</v>
      </c>
      <c r="I55" s="14">
        <v>-9.1020836</v>
      </c>
      <c r="J55" s="31">
        <f t="shared" si="7"/>
        <v>1297.8317252000002</v>
      </c>
      <c r="K55" s="12">
        <f>Inflows!J52</f>
        <v>-1819.2643714</v>
      </c>
      <c r="L55" s="31">
        <f t="shared" si="8"/>
        <v>12468.384386400001</v>
      </c>
      <c r="M55" s="12"/>
      <c r="N55" s="12">
        <v>2203</v>
      </c>
      <c r="O55" s="12"/>
      <c r="P55" s="12">
        <f t="shared" si="21"/>
        <v>8812</v>
      </c>
      <c r="Q55" s="12">
        <f>4*('Assets v. Liab'!H50-'Assets v. Liab'!H51)</f>
        <v>-14113.166425199946</v>
      </c>
      <c r="R55" s="12">
        <f t="shared" si="9"/>
        <v>-13634.166425199946</v>
      </c>
      <c r="S55" s="12"/>
      <c r="T55" s="12">
        <v>479</v>
      </c>
      <c r="U55" s="12"/>
      <c r="V55" s="12">
        <f t="shared" si="22"/>
        <v>-1916</v>
      </c>
      <c r="W55" s="31">
        <f t="shared" si="1"/>
        <v>5251.217961200055</v>
      </c>
      <c r="X55" s="31">
        <f>Stocks!$Q56</f>
        <v>272585.1</v>
      </c>
      <c r="Y55" s="40">
        <f t="shared" si="2"/>
        <v>0.019264508445986428</v>
      </c>
      <c r="Z55" s="31">
        <f t="shared" si="10"/>
        <v>-1644.7820387999454</v>
      </c>
      <c r="AA55" s="33">
        <f t="shared" si="11"/>
        <v>-0.006034013006580131</v>
      </c>
      <c r="AB55" s="12">
        <v>461.6</v>
      </c>
      <c r="AC55" s="42">
        <f t="shared" si="3"/>
        <v>0.01909012131715771</v>
      </c>
      <c r="AD55" s="40">
        <f t="shared" si="4"/>
        <v>-0.00356321932149035</v>
      </c>
      <c r="AE55" s="40">
        <f t="shared" si="5"/>
        <v>-0.004150779896013865</v>
      </c>
      <c r="AF55" s="43">
        <f t="shared" si="12"/>
        <v>0.011376122099653498</v>
      </c>
      <c r="AG55" s="44">
        <f t="shared" si="6"/>
        <v>0.006625373580580891</v>
      </c>
      <c r="AH55" s="10">
        <f t="shared" si="13"/>
        <v>1957</v>
      </c>
      <c r="AI55" s="7">
        <f t="shared" si="15"/>
        <v>-0.013748408064989524</v>
      </c>
      <c r="AJ55" s="40">
        <f t="shared" si="19"/>
        <v>0.000995439130259451</v>
      </c>
      <c r="AK55" s="42">
        <f t="shared" si="16"/>
        <v>0.002267112922846308</v>
      </c>
      <c r="AL55" s="42">
        <f t="shared" si="17"/>
        <v>-0.022000757745288577</v>
      </c>
      <c r="AM55" s="7">
        <v>0</v>
      </c>
      <c r="AN55" s="40">
        <f t="shared" si="20"/>
        <v>-0.005308388066410402</v>
      </c>
    </row>
    <row r="56" spans="1:40" ht="12.75">
      <c r="A56" s="11">
        <v>21186</v>
      </c>
      <c r="B56" s="12">
        <v>445.27403</v>
      </c>
      <c r="C56" s="12">
        <v>0</v>
      </c>
      <c r="D56" s="13">
        <v>3.3318253</v>
      </c>
      <c r="E56" s="12">
        <v>187</v>
      </c>
      <c r="F56" s="12">
        <v>58.1</v>
      </c>
      <c r="G56" s="14">
        <v>236.44699</v>
      </c>
      <c r="H56" s="14">
        <v>173.44983</v>
      </c>
      <c r="I56" s="14">
        <v>-8.2473336</v>
      </c>
      <c r="J56" s="31">
        <f t="shared" si="7"/>
        <v>1103.6026753</v>
      </c>
      <c r="K56" s="12">
        <f>Inflows!J53</f>
        <v>842.86670252</v>
      </c>
      <c r="L56" s="31">
        <f t="shared" si="8"/>
        <v>1042.9438911200004</v>
      </c>
      <c r="M56" s="12"/>
      <c r="N56" s="12">
        <v>2320</v>
      </c>
      <c r="O56" s="12"/>
      <c r="P56" s="12">
        <f t="shared" si="21"/>
        <v>9280</v>
      </c>
      <c r="Q56" s="12">
        <f>4*('Assets v. Liab'!H51-'Assets v. Liab'!H52)</f>
        <v>-4803.083800400025</v>
      </c>
      <c r="R56" s="12">
        <f t="shared" si="9"/>
        <v>-4582.083800400025</v>
      </c>
      <c r="S56" s="12"/>
      <c r="T56" s="12">
        <v>221</v>
      </c>
      <c r="U56" s="12"/>
      <c r="V56" s="12">
        <f t="shared" si="22"/>
        <v>-884</v>
      </c>
      <c r="W56" s="31">
        <f t="shared" si="1"/>
        <v>4635.860090719975</v>
      </c>
      <c r="X56" s="31">
        <f>Stocks!$Q57</f>
        <v>293397.815</v>
      </c>
      <c r="Y56" s="40">
        <f t="shared" si="2"/>
        <v>0.015800595143218688</v>
      </c>
      <c r="Z56" s="31">
        <f t="shared" si="10"/>
        <v>-3760.1399092800248</v>
      </c>
      <c r="AA56" s="33">
        <f t="shared" si="11"/>
        <v>-0.012815841553830334</v>
      </c>
      <c r="AB56" s="12">
        <v>454</v>
      </c>
      <c r="AC56" s="42">
        <f t="shared" si="3"/>
        <v>0.020440528634361233</v>
      </c>
      <c r="AD56" s="40">
        <f t="shared" si="4"/>
        <v>-0.008282246496211508</v>
      </c>
      <c r="AE56" s="40">
        <f t="shared" si="5"/>
        <v>-0.0019471365638766519</v>
      </c>
      <c r="AF56" s="43">
        <f t="shared" si="12"/>
        <v>0.010211145574273073</v>
      </c>
      <c r="AG56" s="44">
        <f t="shared" si="6"/>
        <v>0.006070584131650742</v>
      </c>
      <c r="AH56" s="10">
        <f t="shared" si="13"/>
        <v>1958</v>
      </c>
      <c r="AI56" s="7">
        <f t="shared" si="15"/>
        <v>-0.009162694478500016</v>
      </c>
      <c r="AJ56" s="40">
        <f t="shared" si="19"/>
        <v>0.006820861189313236</v>
      </c>
      <c r="AK56" s="42">
        <f t="shared" si="16"/>
        <v>0.011516571474601073</v>
      </c>
      <c r="AL56" s="42">
        <f t="shared" si="17"/>
        <v>-0.014426352365723615</v>
      </c>
      <c r="AM56" s="7">
        <v>0</v>
      </c>
      <c r="AN56" s="40">
        <f t="shared" si="20"/>
        <v>-0.00413287999390625</v>
      </c>
    </row>
    <row r="57" spans="1:40" ht="12.75">
      <c r="A57" s="11">
        <v>21276</v>
      </c>
      <c r="B57" s="12">
        <v>499.1431</v>
      </c>
      <c r="C57" s="12">
        <v>0</v>
      </c>
      <c r="D57" s="13">
        <v>2.5635217</v>
      </c>
      <c r="E57" s="12">
        <v>163</v>
      </c>
      <c r="F57" s="12">
        <v>48</v>
      </c>
      <c r="G57" s="14">
        <v>236.11224</v>
      </c>
      <c r="H57" s="14">
        <v>122.94188</v>
      </c>
      <c r="I57" s="14">
        <v>-5.5927635</v>
      </c>
      <c r="J57" s="31">
        <f t="shared" si="7"/>
        <v>1071.7607417000002</v>
      </c>
      <c r="K57" s="12">
        <f>Inflows!J54</f>
        <v>1303.0679632</v>
      </c>
      <c r="L57" s="31">
        <f t="shared" si="8"/>
        <v>-925.228885999999</v>
      </c>
      <c r="M57" s="12"/>
      <c r="N57" s="12">
        <v>2385</v>
      </c>
      <c r="O57" s="12"/>
      <c r="P57" s="12">
        <f t="shared" si="21"/>
        <v>9540</v>
      </c>
      <c r="Q57" s="12">
        <f>4*('Assets v. Liab'!H52-'Assets v. Liab'!H53)</f>
        <v>-6516.632265600027</v>
      </c>
      <c r="R57" s="12">
        <f t="shared" si="9"/>
        <v>-5658.632265600027</v>
      </c>
      <c r="S57" s="12"/>
      <c r="T57" s="12">
        <v>858</v>
      </c>
      <c r="U57" s="12"/>
      <c r="V57" s="12">
        <f t="shared" si="22"/>
        <v>-3432</v>
      </c>
      <c r="W57" s="31">
        <f t="shared" si="1"/>
        <v>-1333.8611516000256</v>
      </c>
      <c r="X57" s="31">
        <f>Stocks!$Q58</f>
        <v>308847.352</v>
      </c>
      <c r="Y57" s="40">
        <f t="shared" si="2"/>
        <v>-0.00431883628906757</v>
      </c>
      <c r="Z57" s="31">
        <f t="shared" si="10"/>
        <v>-7441.861151600026</v>
      </c>
      <c r="AA57" s="33">
        <f t="shared" si="11"/>
        <v>-0.02409559642784318</v>
      </c>
      <c r="AB57" s="12">
        <v>458.3</v>
      </c>
      <c r="AC57" s="42">
        <f t="shared" si="3"/>
        <v>0.020816059349770894</v>
      </c>
      <c r="AD57" s="40">
        <f t="shared" si="4"/>
        <v>-0.016237968910320807</v>
      </c>
      <c r="AE57" s="40">
        <f t="shared" si="5"/>
        <v>-0.007488544621427013</v>
      </c>
      <c r="AF57" s="43">
        <f t="shared" si="12"/>
        <v>-0.002910454181976927</v>
      </c>
      <c r="AG57" s="44">
        <f t="shared" si="6"/>
        <v>0.0064645929034871565</v>
      </c>
      <c r="AH57" s="10">
        <f t="shared" si="13"/>
        <v>1958</v>
      </c>
      <c r="AI57" s="7">
        <f t="shared" si="15"/>
        <v>-0.008392712396842781</v>
      </c>
      <c r="AJ57" s="40">
        <f t="shared" si="19"/>
        <v>0.007750608663296094</v>
      </c>
      <c r="AK57" s="42">
        <f t="shared" si="16"/>
        <v>0.012964116474876785</v>
      </c>
      <c r="AL57" s="42">
        <f t="shared" si="17"/>
        <v>-0.013085948539995026</v>
      </c>
      <c r="AM57" s="7">
        <v>0</v>
      </c>
      <c r="AN57" s="40">
        <f t="shared" si="20"/>
        <v>-0.004037695887825095</v>
      </c>
    </row>
    <row r="58" spans="1:40" ht="12.75">
      <c r="A58" s="11">
        <v>21367</v>
      </c>
      <c r="B58" s="12">
        <v>496.21957</v>
      </c>
      <c r="C58" s="12">
        <v>0</v>
      </c>
      <c r="D58" s="13">
        <v>3.6951709</v>
      </c>
      <c r="E58" s="12">
        <v>161</v>
      </c>
      <c r="F58" s="12">
        <v>43.5</v>
      </c>
      <c r="G58" s="14">
        <v>247.36808</v>
      </c>
      <c r="H58" s="14">
        <v>195.15933</v>
      </c>
      <c r="I58" s="14">
        <v>-7.142423</v>
      </c>
      <c r="J58" s="31">
        <f t="shared" si="7"/>
        <v>1146.9421509</v>
      </c>
      <c r="K58" s="12">
        <f>Inflows!J55</f>
        <v>2610.0350406999996</v>
      </c>
      <c r="L58" s="31">
        <f t="shared" si="8"/>
        <v>-5852.371559199999</v>
      </c>
      <c r="M58" s="12"/>
      <c r="N58" s="12">
        <v>2376</v>
      </c>
      <c r="O58" s="12"/>
      <c r="P58" s="12">
        <f t="shared" si="21"/>
        <v>9504</v>
      </c>
      <c r="Q58" s="12">
        <f>4*('Assets v. Liab'!H53-'Assets v. Liab'!H54)</f>
        <v>9191.274363200064</v>
      </c>
      <c r="R58" s="12">
        <f t="shared" si="9"/>
        <v>9676.274363200064</v>
      </c>
      <c r="S58" s="12"/>
      <c r="T58" s="12">
        <v>485</v>
      </c>
      <c r="U58" s="12"/>
      <c r="V58" s="12">
        <f t="shared" si="22"/>
        <v>-1940</v>
      </c>
      <c r="W58" s="31">
        <f t="shared" si="1"/>
        <v>10902.902804000065</v>
      </c>
      <c r="X58" s="31">
        <f>Stocks!$Q59</f>
        <v>339420.41599999997</v>
      </c>
      <c r="Y58" s="40">
        <f t="shared" si="2"/>
        <v>0.03212211844086617</v>
      </c>
      <c r="Z58" s="31">
        <f t="shared" si="10"/>
        <v>3338.902804000065</v>
      </c>
      <c r="AA58" s="33">
        <f t="shared" si="11"/>
        <v>0.009837071214950326</v>
      </c>
      <c r="AB58" s="12">
        <v>471.8</v>
      </c>
      <c r="AC58" s="42">
        <f t="shared" si="3"/>
        <v>0.020144128868164475</v>
      </c>
      <c r="AD58" s="40">
        <f t="shared" si="4"/>
        <v>0.007076945324290091</v>
      </c>
      <c r="AE58" s="40">
        <f t="shared" si="5"/>
        <v>-0.004111911827045359</v>
      </c>
      <c r="AF58" s="43">
        <f t="shared" si="12"/>
        <v>0.02310916236540921</v>
      </c>
      <c r="AG58" s="44">
        <f t="shared" si="6"/>
        <v>0.005847845876189133</v>
      </c>
      <c r="AH58" s="10">
        <f t="shared" si="13"/>
        <v>1958</v>
      </c>
      <c r="AI58" s="7">
        <f t="shared" si="15"/>
        <v>-0.005251622350933144</v>
      </c>
      <c r="AJ58" s="40">
        <f t="shared" si="19"/>
        <v>0.010446493964339713</v>
      </c>
      <c r="AK58" s="42">
        <f t="shared" si="16"/>
        <v>0.01571709643525093</v>
      </c>
      <c r="AL58" s="42">
        <f t="shared" si="17"/>
        <v>-0.00827709494332583</v>
      </c>
      <c r="AM58" s="7">
        <v>0</v>
      </c>
      <c r="AN58" s="40">
        <f t="shared" si="20"/>
        <v>-0.004424593227090722</v>
      </c>
    </row>
    <row r="59" spans="1:40" ht="12.75">
      <c r="A59" s="11">
        <v>21459</v>
      </c>
      <c r="B59" s="12">
        <v>534.15357</v>
      </c>
      <c r="C59" s="12">
        <v>0</v>
      </c>
      <c r="D59" s="13">
        <v>4.0951367</v>
      </c>
      <c r="E59" s="12">
        <v>190</v>
      </c>
      <c r="F59" s="12">
        <v>52.3</v>
      </c>
      <c r="G59" s="14">
        <v>274.07265</v>
      </c>
      <c r="H59" s="14">
        <v>307.92246</v>
      </c>
      <c r="I59" s="14">
        <v>-11.297218</v>
      </c>
      <c r="J59" s="31">
        <f t="shared" si="7"/>
        <v>1362.5438167</v>
      </c>
      <c r="K59" s="12">
        <f>Inflows!J56</f>
        <v>3518.0348805</v>
      </c>
      <c r="L59" s="31">
        <f t="shared" si="8"/>
        <v>-8621.9642552</v>
      </c>
      <c r="M59" s="12"/>
      <c r="N59" s="12">
        <v>2162</v>
      </c>
      <c r="O59" s="12"/>
      <c r="P59" s="12">
        <f t="shared" si="21"/>
        <v>8648</v>
      </c>
      <c r="Q59" s="12">
        <f>4*('Assets v. Liab'!H54-'Assets v. Liab'!H55)</f>
        <v>-6730.406663200003</v>
      </c>
      <c r="R59" s="12">
        <f t="shared" si="9"/>
        <v>-6326.406663200003</v>
      </c>
      <c r="S59" s="12"/>
      <c r="T59" s="12">
        <v>404</v>
      </c>
      <c r="U59" s="12"/>
      <c r="V59" s="12">
        <f t="shared" si="22"/>
        <v>-1616</v>
      </c>
      <c r="W59" s="31">
        <f t="shared" si="1"/>
        <v>-8320.370918400004</v>
      </c>
      <c r="X59" s="31">
        <f>Stocks!$Q60</f>
        <v>350557.424</v>
      </c>
      <c r="Y59" s="40">
        <f t="shared" si="2"/>
        <v>-0.02373468752554504</v>
      </c>
      <c r="Z59" s="31">
        <f t="shared" si="10"/>
        <v>-15352.370918400004</v>
      </c>
      <c r="AA59" s="33">
        <f t="shared" si="11"/>
        <v>-0.04379416856509079</v>
      </c>
      <c r="AB59" s="12">
        <v>485.2</v>
      </c>
      <c r="AC59" s="42">
        <f t="shared" si="3"/>
        <v>0.017823577906018136</v>
      </c>
      <c r="AD59" s="40">
        <f t="shared" si="4"/>
        <v>-0.03164132505853257</v>
      </c>
      <c r="AE59" s="40">
        <f t="shared" si="5"/>
        <v>-0.0033305853256389117</v>
      </c>
      <c r="AF59" s="43">
        <f t="shared" si="12"/>
        <v>-0.017148332478153346</v>
      </c>
      <c r="AG59" s="44">
        <f t="shared" si="6"/>
        <v>0.006094905238692078</v>
      </c>
      <c r="AH59" s="10">
        <f t="shared" si="13"/>
        <v>1958</v>
      </c>
      <c r="AI59" s="7">
        <f t="shared" si="15"/>
        <v>-0.0122711487851937</v>
      </c>
      <c r="AJ59" s="40">
        <f t="shared" si="19"/>
        <v>0.0033153803198880025</v>
      </c>
      <c r="AK59" s="42">
        <f t="shared" si="16"/>
        <v>0.004967297442368061</v>
      </c>
      <c r="AL59" s="42">
        <f t="shared" si="17"/>
        <v>-0.017717133832953494</v>
      </c>
      <c r="AM59" s="7">
        <v>0</v>
      </c>
      <c r="AN59" s="40">
        <f t="shared" si="20"/>
        <v>-0.004219544584496984</v>
      </c>
    </row>
    <row r="60" spans="1:40" ht="12.75">
      <c r="A60" s="11">
        <v>21551</v>
      </c>
      <c r="B60" s="12">
        <v>531.0047</v>
      </c>
      <c r="C60" s="12">
        <v>0</v>
      </c>
      <c r="D60" s="13">
        <v>4.1429987</v>
      </c>
      <c r="E60" s="12">
        <v>187</v>
      </c>
      <c r="F60" s="12">
        <v>57</v>
      </c>
      <c r="G60" s="14">
        <v>277.34771</v>
      </c>
      <c r="H60" s="14">
        <v>314.31893</v>
      </c>
      <c r="I60" s="14">
        <v>-13.647021</v>
      </c>
      <c r="J60" s="31">
        <f t="shared" si="7"/>
        <v>1370.8143387</v>
      </c>
      <c r="K60" s="12">
        <f>Inflows!J57</f>
        <v>3201.5764240999997</v>
      </c>
      <c r="L60" s="31">
        <f t="shared" si="8"/>
        <v>-7323.048341599999</v>
      </c>
      <c r="M60" s="12"/>
      <c r="N60" s="12">
        <v>2459</v>
      </c>
      <c r="O60" s="12"/>
      <c r="P60" s="12">
        <f t="shared" si="21"/>
        <v>9836</v>
      </c>
      <c r="Q60" s="12">
        <f>4*('Assets v. Liab'!H55-'Assets v. Liab'!H56)</f>
        <v>-4445.082088000025</v>
      </c>
      <c r="R60" s="12">
        <f t="shared" si="9"/>
        <v>-3934.0820880000247</v>
      </c>
      <c r="S60" s="12"/>
      <c r="T60" s="12">
        <v>511</v>
      </c>
      <c r="U60" s="12"/>
      <c r="V60" s="12">
        <f t="shared" si="22"/>
        <v>-2044</v>
      </c>
      <c r="W60" s="31">
        <f t="shared" si="1"/>
        <v>-3976.1304296000235</v>
      </c>
      <c r="X60" s="31">
        <f>Stocks!$Q61</f>
        <v>360827.231</v>
      </c>
      <c r="Y60" s="40">
        <f t="shared" si="2"/>
        <v>-0.011019485471150661</v>
      </c>
      <c r="Z60" s="31">
        <f t="shared" si="10"/>
        <v>-11768.130429600023</v>
      </c>
      <c r="AA60" s="33">
        <f t="shared" si="11"/>
        <v>-0.03261430795282749</v>
      </c>
      <c r="AB60" s="12">
        <v>496.1</v>
      </c>
      <c r="AC60" s="42">
        <f t="shared" si="3"/>
        <v>0.019826647853255393</v>
      </c>
      <c r="AD60" s="40">
        <f t="shared" si="4"/>
        <v>-0.02372128689699662</v>
      </c>
      <c r="AE60" s="40">
        <f t="shared" si="5"/>
        <v>-0.004120137069139287</v>
      </c>
      <c r="AF60" s="43">
        <f t="shared" si="12"/>
        <v>-0.008014776112880515</v>
      </c>
      <c r="AG60" s="44">
        <f t="shared" si="6"/>
        <v>0.005886525787184836</v>
      </c>
      <c r="AH60" s="10">
        <f t="shared" si="13"/>
        <v>1959</v>
      </c>
      <c r="AI60" s="7">
        <f t="shared" si="15"/>
        <v>-0.016130908885389976</v>
      </c>
      <c r="AJ60" s="40">
        <f t="shared" si="19"/>
        <v>-0.0012411001019003946</v>
      </c>
      <c r="AK60" s="42">
        <f t="shared" si="16"/>
        <v>-0.001737722711224275</v>
      </c>
      <c r="AL60" s="42">
        <f t="shared" si="17"/>
        <v>-0.022666750432702783</v>
      </c>
      <c r="AM60" s="7">
        <v>0</v>
      </c>
      <c r="AN60" s="40">
        <f t="shared" si="20"/>
        <v>-0.004762794710812642</v>
      </c>
    </row>
    <row r="61" spans="1:40" ht="12.75">
      <c r="A61" s="11">
        <v>21641</v>
      </c>
      <c r="B61" s="12">
        <v>543.48493</v>
      </c>
      <c r="C61" s="12">
        <v>0</v>
      </c>
      <c r="D61" s="13">
        <v>2.6384299</v>
      </c>
      <c r="E61" s="12">
        <v>218</v>
      </c>
      <c r="F61" s="12">
        <v>64.6</v>
      </c>
      <c r="G61" s="14">
        <v>287.51708</v>
      </c>
      <c r="H61" s="14">
        <v>351.13029</v>
      </c>
      <c r="I61" s="14">
        <v>-17.437374</v>
      </c>
      <c r="J61" s="31">
        <f t="shared" si="7"/>
        <v>1467.3707299</v>
      </c>
      <c r="K61" s="12">
        <f>Inflows!J58</f>
        <v>1846.6916836</v>
      </c>
      <c r="L61" s="31">
        <f t="shared" si="8"/>
        <v>-1517.2838148</v>
      </c>
      <c r="M61" s="12"/>
      <c r="N61" s="12">
        <v>2524</v>
      </c>
      <c r="O61" s="12"/>
      <c r="P61" s="12">
        <f t="shared" si="21"/>
        <v>10096</v>
      </c>
      <c r="Q61" s="12">
        <f>4*('Assets v. Liab'!H56-'Assets v. Liab'!H57)</f>
        <v>-790.22556479997</v>
      </c>
      <c r="R61" s="12">
        <f t="shared" si="9"/>
        <v>-52.225564799970016</v>
      </c>
      <c r="S61" s="12"/>
      <c r="T61" s="12">
        <v>738</v>
      </c>
      <c r="U61" s="12"/>
      <c r="V61" s="12">
        <f t="shared" si="22"/>
        <v>-2952</v>
      </c>
      <c r="W61" s="31">
        <f t="shared" si="1"/>
        <v>4836.49062040003</v>
      </c>
      <c r="X61" s="31">
        <f>Stocks!$Q62</f>
        <v>375270.268</v>
      </c>
      <c r="Y61" s="40">
        <f t="shared" si="2"/>
        <v>0.012888019736218564</v>
      </c>
      <c r="Z61" s="31">
        <f t="shared" si="10"/>
        <v>-2307.50937959997</v>
      </c>
      <c r="AA61" s="33">
        <f t="shared" si="11"/>
        <v>-0.006148926723925728</v>
      </c>
      <c r="AB61" s="12">
        <v>509.2</v>
      </c>
      <c r="AC61" s="42">
        <f t="shared" si="3"/>
        <v>0.019827179890023566</v>
      </c>
      <c r="AD61" s="40">
        <f t="shared" si="4"/>
        <v>-0.00453163664493317</v>
      </c>
      <c r="AE61" s="40">
        <f t="shared" si="5"/>
        <v>-0.005797329143754909</v>
      </c>
      <c r="AF61" s="43">
        <f t="shared" si="12"/>
        <v>0.009498214101335486</v>
      </c>
      <c r="AG61" s="44">
        <f t="shared" si="6"/>
        <v>0.005792997488412804</v>
      </c>
      <c r="AH61" s="10">
        <f t="shared" si="13"/>
        <v>1959</v>
      </c>
      <c r="AI61" s="7">
        <f t="shared" si="15"/>
        <v>-0.013204325819043069</v>
      </c>
      <c r="AJ61" s="40">
        <f t="shared" si="19"/>
        <v>0.0018610669689277087</v>
      </c>
      <c r="AK61" s="42">
        <f t="shared" si="16"/>
        <v>0.002563991295097258</v>
      </c>
      <c r="AL61" s="42">
        <f t="shared" si="17"/>
        <v>-0.018180083006723424</v>
      </c>
      <c r="AM61" s="7">
        <v>0</v>
      </c>
      <c r="AN61" s="40">
        <f t="shared" si="20"/>
        <v>-0.0043399908413946165</v>
      </c>
    </row>
    <row r="62" spans="1:40" ht="12.75">
      <c r="A62" s="11">
        <v>21732</v>
      </c>
      <c r="B62" s="12">
        <v>556.73593</v>
      </c>
      <c r="C62" s="12">
        <v>0</v>
      </c>
      <c r="D62" s="13">
        <v>3.7377521</v>
      </c>
      <c r="E62" s="12">
        <v>245</v>
      </c>
      <c r="F62" s="12">
        <v>68.2</v>
      </c>
      <c r="G62" s="14">
        <v>302.55973</v>
      </c>
      <c r="H62" s="14">
        <v>405.10759</v>
      </c>
      <c r="I62" s="14">
        <v>-22.917223</v>
      </c>
      <c r="J62" s="31">
        <f t="shared" si="7"/>
        <v>1581.3410021000002</v>
      </c>
      <c r="K62" s="12">
        <f>Inflows!J59</f>
        <v>2462.6291536999997</v>
      </c>
      <c r="L62" s="31">
        <f t="shared" si="8"/>
        <v>-3525.152606399998</v>
      </c>
      <c r="M62" s="12"/>
      <c r="N62" s="12">
        <v>2560</v>
      </c>
      <c r="O62" s="12"/>
      <c r="P62" s="12">
        <f t="shared" si="21"/>
        <v>10240</v>
      </c>
      <c r="Q62" s="12">
        <f>4*('Assets v. Liab'!H57-'Assets v. Liab'!H58)</f>
        <v>8360.11891119997</v>
      </c>
      <c r="R62" s="12">
        <f t="shared" si="9"/>
        <v>8620.11891119997</v>
      </c>
      <c r="S62" s="12"/>
      <c r="T62" s="12">
        <v>260</v>
      </c>
      <c r="U62" s="12"/>
      <c r="V62" s="12">
        <f t="shared" si="22"/>
        <v>-1040</v>
      </c>
      <c r="W62" s="31">
        <f t="shared" si="1"/>
        <v>14034.966304799971</v>
      </c>
      <c r="X62" s="31">
        <f>Stocks!$Q63</f>
        <v>367562.52</v>
      </c>
      <c r="Y62" s="40">
        <f t="shared" si="2"/>
        <v>0.03818388856622261</v>
      </c>
      <c r="Z62" s="31">
        <f t="shared" si="10"/>
        <v>4834.966304799972</v>
      </c>
      <c r="AA62" s="33">
        <f t="shared" si="11"/>
        <v>0.013154133084080422</v>
      </c>
      <c r="AB62" s="12">
        <v>510.2</v>
      </c>
      <c r="AC62" s="42">
        <f t="shared" si="3"/>
        <v>0.020070560564484516</v>
      </c>
      <c r="AD62" s="40">
        <f t="shared" si="4"/>
        <v>0.009476609770286108</v>
      </c>
      <c r="AE62" s="40">
        <f t="shared" si="5"/>
        <v>-0.0020384163073304588</v>
      </c>
      <c r="AF62" s="43">
        <f t="shared" si="12"/>
        <v>0.027508754027440165</v>
      </c>
      <c r="AG62" s="44">
        <f t="shared" si="6"/>
        <v>0.006058680085227406</v>
      </c>
      <c r="AH62" s="10">
        <f t="shared" si="13"/>
        <v>1959</v>
      </c>
      <c r="AI62" s="7">
        <f t="shared" si="15"/>
        <v>-0.012604409707544064</v>
      </c>
      <c r="AJ62" s="40">
        <f t="shared" si="19"/>
        <v>0.0029609648844354476</v>
      </c>
      <c r="AK62" s="42">
        <f t="shared" si="16"/>
        <v>0.0040794338264363685</v>
      </c>
      <c r="AL62" s="42">
        <f t="shared" si="17"/>
        <v>-0.017350817539440896</v>
      </c>
      <c r="AM62" s="7">
        <v>0</v>
      </c>
      <c r="AN62" s="40">
        <f t="shared" si="20"/>
        <v>-0.003821616961465892</v>
      </c>
    </row>
    <row r="63" spans="1:40" ht="12.75">
      <c r="A63" s="11">
        <v>21824</v>
      </c>
      <c r="B63" s="12">
        <v>598.0061</v>
      </c>
      <c r="C63" s="12">
        <v>0</v>
      </c>
      <c r="D63" s="13">
        <v>1.7678545</v>
      </c>
      <c r="E63" s="12">
        <v>280</v>
      </c>
      <c r="F63" s="12">
        <v>81.5</v>
      </c>
      <c r="G63" s="14">
        <v>326.99619</v>
      </c>
      <c r="H63" s="14">
        <v>509.27528</v>
      </c>
      <c r="I63" s="14">
        <v>-29.544965</v>
      </c>
      <c r="J63" s="31">
        <f t="shared" si="7"/>
        <v>1797.5454245</v>
      </c>
      <c r="K63" s="12">
        <f>Inflows!J60</f>
        <v>557.0931607</v>
      </c>
      <c r="L63" s="31">
        <f t="shared" si="8"/>
        <v>4961.8090552</v>
      </c>
      <c r="M63" s="12"/>
      <c r="N63" s="12">
        <v>2397</v>
      </c>
      <c r="O63" s="12"/>
      <c r="P63" s="12">
        <f t="shared" si="21"/>
        <v>9588</v>
      </c>
      <c r="Q63" s="12">
        <f>4*('Assets v. Liab'!H58-'Assets v. Liab'!H59)</f>
        <v>-11764.817689600051</v>
      </c>
      <c r="R63" s="12">
        <f t="shared" si="9"/>
        <v>-11195.817689600051</v>
      </c>
      <c r="S63" s="12"/>
      <c r="T63" s="12">
        <v>569</v>
      </c>
      <c r="U63" s="12"/>
      <c r="V63" s="12">
        <f t="shared" si="22"/>
        <v>-2276</v>
      </c>
      <c r="W63" s="31">
        <f t="shared" si="1"/>
        <v>508.99136559994895</v>
      </c>
      <c r="X63" s="31">
        <f>Stocks!$Q64</f>
        <v>386289.28</v>
      </c>
      <c r="Y63" s="40">
        <f t="shared" si="2"/>
        <v>0.0013176429995674457</v>
      </c>
      <c r="Z63" s="31">
        <f t="shared" si="10"/>
        <v>-6803.008634400051</v>
      </c>
      <c r="AA63" s="33">
        <f t="shared" si="11"/>
        <v>-0.01761117635570951</v>
      </c>
      <c r="AB63" s="12">
        <v>514.2</v>
      </c>
      <c r="AC63" s="42">
        <f t="shared" si="3"/>
        <v>0.01864644107351225</v>
      </c>
      <c r="AD63" s="40">
        <f t="shared" si="4"/>
        <v>-0.013230277390898581</v>
      </c>
      <c r="AE63" s="40">
        <f t="shared" si="5"/>
        <v>-0.004426293271100739</v>
      </c>
      <c r="AF63" s="43">
        <f t="shared" si="12"/>
        <v>0.0009898704115129306</v>
      </c>
      <c r="AG63" s="44">
        <f t="shared" si="6"/>
        <v>0.0061923136981694125</v>
      </c>
      <c r="AH63" s="10">
        <f t="shared" si="13"/>
        <v>1959</v>
      </c>
      <c r="AI63" s="7">
        <f t="shared" si="15"/>
        <v>-0.008001647790635566</v>
      </c>
      <c r="AJ63" s="40">
        <f t="shared" si="19"/>
        <v>0.007495515606852017</v>
      </c>
      <c r="AK63" s="42">
        <f t="shared" si="16"/>
        <v>0.010342516457714489</v>
      </c>
      <c r="AL63" s="42">
        <f t="shared" si="17"/>
        <v>-0.010805069487095576</v>
      </c>
      <c r="AM63" s="7">
        <v>0</v>
      </c>
      <c r="AN63" s="40">
        <f t="shared" si="20"/>
        <v>-0.004095543947831348</v>
      </c>
    </row>
    <row r="64" spans="1:40" ht="12.75">
      <c r="A64" s="11">
        <v>21916</v>
      </c>
      <c r="B64" s="12">
        <v>557.85567</v>
      </c>
      <c r="C64" s="12">
        <v>0</v>
      </c>
      <c r="D64" s="13">
        <v>2.9018418</v>
      </c>
      <c r="E64" s="12">
        <v>286</v>
      </c>
      <c r="F64" s="12">
        <v>94.4</v>
      </c>
      <c r="G64" s="14">
        <v>332.01239</v>
      </c>
      <c r="H64" s="14">
        <v>466.70164</v>
      </c>
      <c r="I64" s="14">
        <v>-31.245413</v>
      </c>
      <c r="J64" s="31">
        <f t="shared" si="7"/>
        <v>1739.8715418</v>
      </c>
      <c r="K64" s="12">
        <f>Inflows!J61</f>
        <v>2034.1165991000003</v>
      </c>
      <c r="L64" s="31">
        <f t="shared" si="8"/>
        <v>-1176.9802292000013</v>
      </c>
      <c r="M64" s="12"/>
      <c r="N64" s="12">
        <v>2680</v>
      </c>
      <c r="O64" s="12"/>
      <c r="P64" s="12">
        <f t="shared" si="21"/>
        <v>10720</v>
      </c>
      <c r="Q64" s="12">
        <f>4*('Assets v. Liab'!H59-'Assets v. Liab'!H60)</f>
        <v>-16465.304469199968</v>
      </c>
      <c r="R64" s="12">
        <f t="shared" si="9"/>
        <v>-16114.304469199968</v>
      </c>
      <c r="S64" s="12"/>
      <c r="T64" s="12">
        <v>351</v>
      </c>
      <c r="U64" s="12"/>
      <c r="V64" s="12">
        <f t="shared" si="22"/>
        <v>-1404</v>
      </c>
      <c r="W64" s="31">
        <f t="shared" si="1"/>
        <v>-8326.28469839997</v>
      </c>
      <c r="X64" s="31">
        <f>Stocks!$Q65</f>
        <v>368255.49199999997</v>
      </c>
      <c r="Y64" s="40">
        <f t="shared" si="2"/>
        <v>-0.022610076100100553</v>
      </c>
      <c r="Z64" s="31">
        <f t="shared" si="10"/>
        <v>-17642.28469839997</v>
      </c>
      <c r="AA64" s="33">
        <f t="shared" si="11"/>
        <v>-0.047907730045204516</v>
      </c>
      <c r="AB64" s="12">
        <v>527.9</v>
      </c>
      <c r="AC64" s="42">
        <f t="shared" si="3"/>
        <v>0.020306876302329985</v>
      </c>
      <c r="AD64" s="40">
        <f t="shared" si="4"/>
        <v>-0.033419747487024</v>
      </c>
      <c r="AE64" s="40">
        <f t="shared" si="5"/>
        <v>-0.0026595946201932183</v>
      </c>
      <c r="AF64" s="43">
        <f t="shared" si="12"/>
        <v>-0.015772465804887233</v>
      </c>
      <c r="AG64" s="44">
        <f t="shared" si="6"/>
        <v>0.006059441687837748</v>
      </c>
      <c r="AH64" s="10">
        <f t="shared" si="13"/>
        <v>1960</v>
      </c>
      <c r="AI64" s="7">
        <f t="shared" si="15"/>
        <v>-0.01042626293814241</v>
      </c>
      <c r="AJ64" s="40">
        <f t="shared" si="19"/>
        <v>0.0055560931838503375</v>
      </c>
      <c r="AK64" s="42">
        <f t="shared" si="16"/>
        <v>0.007444868800477017</v>
      </c>
      <c r="AL64" s="42">
        <f t="shared" si="17"/>
        <v>-0.014628425010189834</v>
      </c>
      <c r="AM64" s="7">
        <v>0</v>
      </c>
      <c r="AN64" s="40">
        <f t="shared" si="20"/>
        <v>-0.003730408335594831</v>
      </c>
    </row>
    <row r="65" spans="1:40" ht="12.75">
      <c r="A65" s="11">
        <v>22007</v>
      </c>
      <c r="B65" s="12">
        <v>583.60383</v>
      </c>
      <c r="C65" s="12">
        <v>0</v>
      </c>
      <c r="D65" s="13">
        <v>3.4448261</v>
      </c>
      <c r="E65" s="12">
        <v>297</v>
      </c>
      <c r="F65" s="12">
        <v>102</v>
      </c>
      <c r="G65" s="14">
        <v>335.64109</v>
      </c>
      <c r="H65" s="14">
        <v>386.37643</v>
      </c>
      <c r="I65" s="14">
        <v>-28.424372</v>
      </c>
      <c r="J65" s="31">
        <f t="shared" si="7"/>
        <v>1708.0661761000001</v>
      </c>
      <c r="K65" s="12">
        <f>Inflows!J62</f>
        <v>361.57827959999986</v>
      </c>
      <c r="L65" s="31">
        <f t="shared" si="8"/>
        <v>5385.951586000001</v>
      </c>
      <c r="M65" s="12"/>
      <c r="N65" s="12">
        <v>2652</v>
      </c>
      <c r="O65" s="12"/>
      <c r="P65" s="12">
        <f t="shared" si="21"/>
        <v>10608</v>
      </c>
      <c r="Q65" s="12">
        <f>4*('Assets v. Liab'!H60-'Assets v. Liab'!H61)</f>
        <v>-12316.778537199949</v>
      </c>
      <c r="R65" s="12">
        <f t="shared" si="9"/>
        <v>-11947.778537199949</v>
      </c>
      <c r="S65" s="12"/>
      <c r="T65" s="12">
        <v>369</v>
      </c>
      <c r="U65" s="12"/>
      <c r="V65" s="12">
        <f t="shared" si="22"/>
        <v>-1476</v>
      </c>
      <c r="W65" s="31">
        <f t="shared" si="1"/>
        <v>2201.173048800052</v>
      </c>
      <c r="X65" s="31">
        <f>Stocks!$Q66</f>
        <v>378139.821</v>
      </c>
      <c r="Y65" s="40">
        <f t="shared" si="2"/>
        <v>0.005821055933699329</v>
      </c>
      <c r="Z65" s="31">
        <f t="shared" si="10"/>
        <v>-6930.826951199948</v>
      </c>
      <c r="AA65" s="33">
        <f t="shared" si="11"/>
        <v>-0.018328741291703178</v>
      </c>
      <c r="AB65" s="12">
        <v>527.1</v>
      </c>
      <c r="AC65" s="42">
        <f t="shared" si="3"/>
        <v>0.020125213431986342</v>
      </c>
      <c r="AD65" s="40">
        <f t="shared" si="4"/>
        <v>-0.013148979228229838</v>
      </c>
      <c r="AE65" s="40">
        <f t="shared" si="5"/>
        <v>-0.0028002276607854296</v>
      </c>
      <c r="AF65" s="43">
        <f t="shared" si="12"/>
        <v>0.004176006542971072</v>
      </c>
      <c r="AG65" s="44">
        <f t="shared" si="6"/>
        <v>0.006173418376902442</v>
      </c>
      <c r="AH65" s="10">
        <f t="shared" si="13"/>
        <v>1960</v>
      </c>
      <c r="AI65" s="7">
        <f t="shared" si="15"/>
        <v>-0.012580598583966577</v>
      </c>
      <c r="AJ65" s="40">
        <f t="shared" si="19"/>
        <v>0.0042255412942592335</v>
      </c>
      <c r="AK65" s="42">
        <f t="shared" si="16"/>
        <v>0.005678127849847208</v>
      </c>
      <c r="AL65" s="42">
        <f t="shared" si="17"/>
        <v>-0.017673378652134194</v>
      </c>
      <c r="AM65" s="7">
        <v>0</v>
      </c>
      <c r="AN65" s="40">
        <f t="shared" si="20"/>
        <v>-0.0029811329648524614</v>
      </c>
    </row>
    <row r="66" spans="1:40" ht="12.75">
      <c r="A66" s="11">
        <v>22098</v>
      </c>
      <c r="B66" s="12">
        <v>587.3027</v>
      </c>
      <c r="C66" s="12">
        <v>0</v>
      </c>
      <c r="D66" s="13">
        <v>4.6397556</v>
      </c>
      <c r="E66" s="12">
        <v>280</v>
      </c>
      <c r="F66" s="12">
        <v>93.4</v>
      </c>
      <c r="G66" s="14">
        <v>333.71485</v>
      </c>
      <c r="H66" s="14">
        <v>328.37813</v>
      </c>
      <c r="I66" s="14">
        <v>-25.053166</v>
      </c>
      <c r="J66" s="31">
        <f t="shared" si="7"/>
        <v>1627.4354356</v>
      </c>
      <c r="K66" s="12">
        <f>Inflows!J63</f>
        <v>1197.68635374</v>
      </c>
      <c r="L66" s="31">
        <f t="shared" si="8"/>
        <v>1718.9963274399997</v>
      </c>
      <c r="M66" s="12"/>
      <c r="N66" s="12">
        <v>2741</v>
      </c>
      <c r="O66" s="12"/>
      <c r="P66" s="12">
        <f t="shared" si="21"/>
        <v>10964</v>
      </c>
      <c r="Q66" s="12">
        <f>4*('Assets v. Liab'!H61-'Assets v. Liab'!H62)</f>
        <v>1566.5229619999882</v>
      </c>
      <c r="R66" s="12">
        <f t="shared" si="9"/>
        <v>1966.5229619999882</v>
      </c>
      <c r="S66" s="12"/>
      <c r="T66" s="12">
        <v>400</v>
      </c>
      <c r="U66" s="12"/>
      <c r="V66" s="12">
        <f t="shared" si="22"/>
        <v>-1600</v>
      </c>
      <c r="W66" s="31">
        <f t="shared" si="1"/>
        <v>12649.519289439988</v>
      </c>
      <c r="X66" s="31">
        <f>Stocks!$Q67</f>
        <v>354840.338</v>
      </c>
      <c r="Y66" s="40">
        <f t="shared" si="2"/>
        <v>0.0356484816825983</v>
      </c>
      <c r="Z66" s="31">
        <f t="shared" si="10"/>
        <v>3285.519289439988</v>
      </c>
      <c r="AA66" s="33">
        <f t="shared" si="11"/>
        <v>0.00925914823539591</v>
      </c>
      <c r="AB66" s="12">
        <v>529.9</v>
      </c>
      <c r="AC66" s="42">
        <f t="shared" si="3"/>
        <v>0.020690696357803358</v>
      </c>
      <c r="AD66" s="40">
        <f t="shared" si="4"/>
        <v>0.0062002628598603286</v>
      </c>
      <c r="AE66" s="40">
        <f t="shared" si="5"/>
        <v>-0.0030194376297414606</v>
      </c>
      <c r="AF66" s="43">
        <f t="shared" si="12"/>
        <v>0.023871521587922228</v>
      </c>
      <c r="AG66" s="44">
        <f t="shared" si="6"/>
        <v>0.006620472782888624</v>
      </c>
      <c r="AH66" s="10">
        <f t="shared" si="13"/>
        <v>1960</v>
      </c>
      <c r="AI66" s="7">
        <f t="shared" si="15"/>
        <v>-0.013399685311573022</v>
      </c>
      <c r="AJ66" s="40">
        <f t="shared" si="19"/>
        <v>0.003316233184379749</v>
      </c>
      <c r="AK66" s="42">
        <f t="shared" si="16"/>
        <v>0.0050442761289411315</v>
      </c>
      <c r="AL66" s="42">
        <f t="shared" si="17"/>
        <v>-0.018647124864305323</v>
      </c>
      <c r="AM66" s="7">
        <v>0</v>
      </c>
      <c r="AN66" s="40">
        <f t="shared" si="20"/>
        <v>-0.003226388295455212</v>
      </c>
    </row>
    <row r="67" spans="1:40" ht="12.75">
      <c r="A67" s="11">
        <v>22190</v>
      </c>
      <c r="B67" s="12">
        <v>661.8361</v>
      </c>
      <c r="C67" s="12">
        <v>0</v>
      </c>
      <c r="D67" s="13">
        <v>4.4631337</v>
      </c>
      <c r="E67" s="12">
        <v>276</v>
      </c>
      <c r="F67" s="12">
        <v>96</v>
      </c>
      <c r="G67" s="14">
        <v>345.44191</v>
      </c>
      <c r="H67" s="14">
        <v>333.94654</v>
      </c>
      <c r="I67" s="14">
        <v>-27.478026</v>
      </c>
      <c r="J67" s="31">
        <f t="shared" si="7"/>
        <v>1717.6876837</v>
      </c>
      <c r="K67" s="12">
        <f>Inflows!J64</f>
        <v>197.18082979999997</v>
      </c>
      <c r="L67" s="31">
        <f t="shared" si="8"/>
        <v>6082.0274156</v>
      </c>
      <c r="M67" s="12"/>
      <c r="N67" s="12">
        <v>2462</v>
      </c>
      <c r="O67" s="12"/>
      <c r="P67" s="12">
        <f t="shared" si="21"/>
        <v>9848</v>
      </c>
      <c r="Q67" s="12">
        <f>4*('Assets v. Liab'!H62-'Assets v. Liab'!H63)</f>
        <v>-14345.00899240002</v>
      </c>
      <c r="R67" s="12">
        <f t="shared" si="9"/>
        <v>-14100.00899240002</v>
      </c>
      <c r="S67" s="12"/>
      <c r="T67" s="12">
        <v>245</v>
      </c>
      <c r="U67" s="12"/>
      <c r="V67" s="12">
        <f t="shared" si="22"/>
        <v>-980</v>
      </c>
      <c r="W67" s="31">
        <f t="shared" si="1"/>
        <v>605.0184231999792</v>
      </c>
      <c r="X67" s="31">
        <f>Stocks!$Q68</f>
        <v>398091.16000000003</v>
      </c>
      <c r="Y67" s="40">
        <f t="shared" si="2"/>
        <v>0.0015197986893252771</v>
      </c>
      <c r="Z67" s="31">
        <f t="shared" si="10"/>
        <v>-8262.98157680002</v>
      </c>
      <c r="AA67" s="33">
        <f t="shared" si="11"/>
        <v>-0.020756506064590886</v>
      </c>
      <c r="AB67" s="12">
        <v>524.6</v>
      </c>
      <c r="AC67" s="42">
        <f t="shared" si="3"/>
        <v>0.018772398017537172</v>
      </c>
      <c r="AD67" s="40">
        <f t="shared" si="4"/>
        <v>-0.01575101329927568</v>
      </c>
      <c r="AE67" s="40">
        <f t="shared" si="5"/>
        <v>-0.0018680899733130004</v>
      </c>
      <c r="AF67" s="43">
        <f t="shared" si="12"/>
        <v>0.0011532947449484927</v>
      </c>
      <c r="AG67" s="44">
        <f t="shared" si="6"/>
        <v>0.006650095922752969</v>
      </c>
      <c r="AH67" s="10">
        <f t="shared" si="13"/>
        <v>1960</v>
      </c>
      <c r="AI67" s="7">
        <f t="shared" si="15"/>
        <v>-0.014029869288667295</v>
      </c>
      <c r="AJ67" s="40">
        <f t="shared" si="19"/>
        <v>0.003357089267738641</v>
      </c>
      <c r="AK67" s="42">
        <f t="shared" si="16"/>
        <v>0.00509481505138059</v>
      </c>
      <c r="AL67" s="42">
        <f t="shared" si="17"/>
        <v>-0.019433457291525666</v>
      </c>
      <c r="AM67" s="7">
        <v>0</v>
      </c>
      <c r="AN67" s="40">
        <f t="shared" si="20"/>
        <v>-0.0025868374710082773</v>
      </c>
    </row>
    <row r="68" spans="1:40" ht="12.75">
      <c r="A68" s="11">
        <v>22282</v>
      </c>
      <c r="B68" s="12">
        <v>578.76147</v>
      </c>
      <c r="C68" s="12">
        <v>0</v>
      </c>
      <c r="D68" s="13">
        <v>3.4251988</v>
      </c>
      <c r="E68" s="12">
        <v>276</v>
      </c>
      <c r="F68" s="12">
        <v>93.8</v>
      </c>
      <c r="G68" s="14">
        <v>346.41708</v>
      </c>
      <c r="H68" s="14">
        <v>326.14079</v>
      </c>
      <c r="I68" s="14">
        <v>-29.393336</v>
      </c>
      <c r="J68" s="31">
        <f t="shared" si="7"/>
        <v>1624.5445387999998</v>
      </c>
      <c r="K68" s="12">
        <f>Inflows!J65</f>
        <v>4066.0477809000004</v>
      </c>
      <c r="L68" s="31">
        <f t="shared" si="8"/>
        <v>-9766.012968400002</v>
      </c>
      <c r="M68" s="12"/>
      <c r="N68" s="12">
        <v>2625</v>
      </c>
      <c r="O68" s="12"/>
      <c r="P68" s="12">
        <f t="shared" si="21"/>
        <v>10500</v>
      </c>
      <c r="Q68" s="12">
        <f>4*('Assets v. Liab'!H63-'Assets v. Liab'!H64)</f>
        <v>-1907.4274203999666</v>
      </c>
      <c r="R68" s="12">
        <f t="shared" si="9"/>
        <v>-1237.4274203999666</v>
      </c>
      <c r="S68" s="12"/>
      <c r="T68" s="12">
        <v>670</v>
      </c>
      <c r="U68" s="12"/>
      <c r="V68" s="12">
        <f t="shared" si="22"/>
        <v>-2680</v>
      </c>
      <c r="W68" s="31">
        <f t="shared" si="1"/>
        <v>-3853.440388799969</v>
      </c>
      <c r="X68" s="31">
        <f>Stocks!$Q69</f>
        <v>447572.713</v>
      </c>
      <c r="Y68" s="40">
        <f t="shared" si="2"/>
        <v>-0.008609641018933092</v>
      </c>
      <c r="Z68" s="31">
        <f t="shared" si="10"/>
        <v>-11673.440388799969</v>
      </c>
      <c r="AA68" s="33">
        <f t="shared" si="11"/>
        <v>-0.02608166237515907</v>
      </c>
      <c r="AB68" s="12">
        <v>528.9</v>
      </c>
      <c r="AC68" s="42">
        <f t="shared" si="3"/>
        <v>0.019852524106636415</v>
      </c>
      <c r="AD68" s="40">
        <f t="shared" si="4"/>
        <v>-0.022071167307241384</v>
      </c>
      <c r="AE68" s="40">
        <f t="shared" si="5"/>
        <v>-0.0050671204386462465</v>
      </c>
      <c r="AF68" s="43">
        <f t="shared" si="12"/>
        <v>-0.007285763639251217</v>
      </c>
      <c r="AG68" s="44">
        <f t="shared" si="6"/>
        <v>0.005172446426598845</v>
      </c>
      <c r="AH68" s="10">
        <f t="shared" si="13"/>
        <v>1961</v>
      </c>
      <c r="AI68" s="7">
        <f t="shared" si="15"/>
        <v>-0.011192724243721643</v>
      </c>
      <c r="AJ68" s="40">
        <f t="shared" si="19"/>
        <v>0.0054787648091476435</v>
      </c>
      <c r="AK68" s="42">
        <f t="shared" si="16"/>
        <v>0.008594923821672453</v>
      </c>
      <c r="AL68" s="42">
        <f t="shared" si="17"/>
        <v>-0.013976940374014308</v>
      </c>
      <c r="AM68" s="7">
        <v>0</v>
      </c>
      <c r="AN68" s="40">
        <f t="shared" si="20"/>
        <v>-0.0031887189256215344</v>
      </c>
    </row>
    <row r="69" spans="1:40" ht="12.75">
      <c r="A69" s="11">
        <v>22372</v>
      </c>
      <c r="B69" s="12">
        <v>626.36977</v>
      </c>
      <c r="C69" s="12">
        <v>0</v>
      </c>
      <c r="D69" s="13">
        <v>4.1387361</v>
      </c>
      <c r="E69" s="12">
        <v>273</v>
      </c>
      <c r="F69" s="12">
        <v>95</v>
      </c>
      <c r="G69" s="14">
        <v>354.26473</v>
      </c>
      <c r="H69" s="14">
        <v>332.08713</v>
      </c>
      <c r="I69" s="14">
        <v>-32.166227</v>
      </c>
      <c r="J69" s="31">
        <f t="shared" si="7"/>
        <v>1684.8603660999997</v>
      </c>
      <c r="K69" s="12">
        <f>Inflows!J66</f>
        <v>3936.6110786</v>
      </c>
      <c r="L69" s="31">
        <f t="shared" si="8"/>
        <v>-9007.00285</v>
      </c>
      <c r="M69" s="12"/>
      <c r="N69" s="12">
        <v>2657</v>
      </c>
      <c r="O69" s="12"/>
      <c r="P69" s="12">
        <f t="shared" si="21"/>
        <v>10628</v>
      </c>
      <c r="Q69" s="12">
        <f>4*('Assets v. Liab'!H64-'Assets v. Liab'!H65)</f>
        <v>4790.736690800055</v>
      </c>
      <c r="R69" s="12">
        <f t="shared" si="9"/>
        <v>5958.736690800055</v>
      </c>
      <c r="S69" s="12"/>
      <c r="T69" s="12">
        <v>1168</v>
      </c>
      <c r="U69" s="12"/>
      <c r="V69" s="12">
        <f t="shared" si="22"/>
        <v>-4672</v>
      </c>
      <c r="W69" s="31">
        <f t="shared" si="1"/>
        <v>1739.7338408000542</v>
      </c>
      <c r="X69" s="31">
        <f>Stocks!$Q70</f>
        <v>447344.406</v>
      </c>
      <c r="Y69" s="40">
        <f t="shared" si="2"/>
        <v>0.0038890255862505502</v>
      </c>
      <c r="Z69" s="31">
        <f t="shared" si="10"/>
        <v>-4216.266159199946</v>
      </c>
      <c r="AA69" s="33">
        <f t="shared" si="11"/>
        <v>-0.009425100890162793</v>
      </c>
      <c r="AB69" s="12">
        <v>539.9</v>
      </c>
      <c r="AC69" s="42">
        <f t="shared" si="3"/>
        <v>0.019685126875347285</v>
      </c>
      <c r="AD69" s="40">
        <f t="shared" si="4"/>
        <v>-0.007809346470086953</v>
      </c>
      <c r="AE69" s="40">
        <f t="shared" si="5"/>
        <v>-0.008653454343396925</v>
      </c>
      <c r="AF69" s="43">
        <f t="shared" si="12"/>
        <v>0.0032223260618634082</v>
      </c>
      <c r="AG69" s="44">
        <f t="shared" si="6"/>
        <v>0.005600783303412986</v>
      </c>
      <c r="AH69" s="10">
        <f t="shared" si="13"/>
        <v>1961</v>
      </c>
      <c r="AI69" s="7">
        <f t="shared" si="15"/>
        <v>-0.009857816054185923</v>
      </c>
      <c r="AJ69" s="40">
        <f t="shared" si="19"/>
        <v>0.005240344688870728</v>
      </c>
      <c r="AK69" s="42">
        <f t="shared" si="16"/>
        <v>0.008111916234810258</v>
      </c>
      <c r="AL69" s="42">
        <f t="shared" si="17"/>
        <v>-0.011751030273629209</v>
      </c>
      <c r="AM69" s="7">
        <v>0</v>
      </c>
      <c r="AN69" s="40">
        <f t="shared" si="20"/>
        <v>-0.004652025596274408</v>
      </c>
    </row>
    <row r="70" spans="1:40" ht="12.75">
      <c r="A70" s="11">
        <v>22463</v>
      </c>
      <c r="B70" s="12">
        <v>622.97123</v>
      </c>
      <c r="C70" s="12">
        <v>0</v>
      </c>
      <c r="D70" s="13">
        <v>6.3009842</v>
      </c>
      <c r="E70" s="12">
        <v>270</v>
      </c>
      <c r="F70" s="12">
        <v>91.2</v>
      </c>
      <c r="G70" s="14">
        <v>368.47188</v>
      </c>
      <c r="H70" s="14">
        <v>344.28786</v>
      </c>
      <c r="I70" s="14">
        <v>-33.734043</v>
      </c>
      <c r="J70" s="31">
        <f t="shared" si="7"/>
        <v>1703.2319542</v>
      </c>
      <c r="K70" s="12">
        <f>Inflows!J67</f>
        <v>1002.7308968799998</v>
      </c>
      <c r="L70" s="31">
        <f t="shared" si="8"/>
        <v>2802.004229280001</v>
      </c>
      <c r="M70" s="12"/>
      <c r="N70" s="12">
        <v>2692</v>
      </c>
      <c r="O70" s="12"/>
      <c r="P70" s="12">
        <f t="shared" si="21"/>
        <v>10768</v>
      </c>
      <c r="Q70" s="12">
        <f>4*('Assets v. Liab'!H65-'Assets v. Liab'!H66)</f>
        <v>4682.513647599844</v>
      </c>
      <c r="R70" s="12">
        <f t="shared" si="9"/>
        <v>5065.513647599844</v>
      </c>
      <c r="S70" s="12"/>
      <c r="T70" s="12">
        <v>383</v>
      </c>
      <c r="U70" s="12"/>
      <c r="V70" s="12">
        <f t="shared" si="22"/>
        <v>-1532</v>
      </c>
      <c r="W70" s="31">
        <f t="shared" si="1"/>
        <v>16720.517876879843</v>
      </c>
      <c r="X70" s="31">
        <f>Stocks!$Q71</f>
        <v>456362.211</v>
      </c>
      <c r="Y70" s="40">
        <f t="shared" si="2"/>
        <v>0.036638699423076994</v>
      </c>
      <c r="Z70" s="31">
        <f t="shared" si="10"/>
        <v>7484.517876879845</v>
      </c>
      <c r="AA70" s="33">
        <f t="shared" si="11"/>
        <v>0.01640038920067342</v>
      </c>
      <c r="AB70" s="12">
        <v>550.3</v>
      </c>
      <c r="AC70" s="42">
        <f t="shared" si="3"/>
        <v>0.01956750863165546</v>
      </c>
      <c r="AD70" s="40">
        <f t="shared" si="4"/>
        <v>0.013600795705760213</v>
      </c>
      <c r="AE70" s="40">
        <f t="shared" si="5"/>
        <v>-0.00278393603489006</v>
      </c>
      <c r="AF70" s="43">
        <f t="shared" si="12"/>
        <v>0.03038436830252561</v>
      </c>
      <c r="AG70" s="44">
        <f t="shared" si="6"/>
        <v>0.005460322655856359</v>
      </c>
      <c r="AH70" s="10">
        <f t="shared" si="13"/>
        <v>1961</v>
      </c>
      <c r="AI70" s="7">
        <f t="shared" si="15"/>
        <v>-0.008007682842710952</v>
      </c>
      <c r="AJ70" s="40">
        <f t="shared" si="19"/>
        <v>0.0068685563675215736</v>
      </c>
      <c r="AK70" s="42">
        <f t="shared" si="16"/>
        <v>0.008359470669929933</v>
      </c>
      <c r="AL70" s="42">
        <f t="shared" si="17"/>
        <v>-0.009965720032309833</v>
      </c>
      <c r="AM70" s="7">
        <v>0</v>
      </c>
      <c r="AN70" s="40">
        <f t="shared" si="20"/>
        <v>-0.004593150197561558</v>
      </c>
    </row>
    <row r="71" spans="1:40" ht="12.75">
      <c r="A71" s="11">
        <v>22555</v>
      </c>
      <c r="B71" s="12">
        <v>724.03407</v>
      </c>
      <c r="C71" s="12">
        <v>0</v>
      </c>
      <c r="D71" s="13">
        <v>7.2272579</v>
      </c>
      <c r="E71" s="12">
        <v>286</v>
      </c>
      <c r="F71" s="12">
        <v>99.5</v>
      </c>
      <c r="G71" s="14">
        <v>387.56124</v>
      </c>
      <c r="H71" s="14">
        <v>391.70175</v>
      </c>
      <c r="I71" s="14">
        <v>-37.777072</v>
      </c>
      <c r="J71" s="31">
        <f t="shared" si="7"/>
        <v>1896.0243179000001</v>
      </c>
      <c r="K71" s="12">
        <f>Inflows!J68</f>
        <v>2357.8420699</v>
      </c>
      <c r="L71" s="31">
        <f t="shared" si="8"/>
        <v>-1847.2710079999988</v>
      </c>
      <c r="M71" s="12"/>
      <c r="N71" s="12">
        <v>2564</v>
      </c>
      <c r="O71" s="12"/>
      <c r="P71" s="12">
        <f t="shared" si="21"/>
        <v>10256</v>
      </c>
      <c r="Q71" s="12">
        <f>4*('Assets v. Liab'!H66-'Assets v. Liab'!H67)</f>
        <v>-10503.169454799965</v>
      </c>
      <c r="R71" s="12">
        <f t="shared" si="9"/>
        <v>-10603.169454799965</v>
      </c>
      <c r="S71" s="12"/>
      <c r="T71" s="12">
        <v>-100</v>
      </c>
      <c r="U71" s="12"/>
      <c r="V71" s="12">
        <f t="shared" si="22"/>
        <v>400</v>
      </c>
      <c r="W71" s="31">
        <f t="shared" si="1"/>
        <v>-1694.4404627999647</v>
      </c>
      <c r="X71" s="31">
        <f>Stocks!$Q72</f>
        <v>470031.856</v>
      </c>
      <c r="Y71" s="40">
        <f t="shared" si="2"/>
        <v>-0.0036049481352599315</v>
      </c>
      <c r="Z71" s="31">
        <f t="shared" si="10"/>
        <v>-12350.440462799965</v>
      </c>
      <c r="AA71" s="33">
        <f t="shared" si="11"/>
        <v>-0.026275751962649876</v>
      </c>
      <c r="AB71" s="12">
        <v>563.4</v>
      </c>
      <c r="AC71" s="42">
        <f t="shared" si="3"/>
        <v>0.01820376286829961</v>
      </c>
      <c r="AD71" s="40">
        <f t="shared" si="4"/>
        <v>-0.021921264577209734</v>
      </c>
      <c r="AE71" s="40">
        <f t="shared" si="5"/>
        <v>0.0007099751508697196</v>
      </c>
      <c r="AF71" s="43">
        <f t="shared" si="12"/>
        <v>-0.003007526558040406</v>
      </c>
      <c r="AG71" s="44">
        <f t="shared" si="6"/>
        <v>0.006161574461455225</v>
      </c>
      <c r="AH71" s="10">
        <f t="shared" si="13"/>
        <v>1961</v>
      </c>
      <c r="AI71" s="7">
        <f t="shared" si="15"/>
        <v>-0.009550245662194465</v>
      </c>
      <c r="AJ71" s="40">
        <f t="shared" si="19"/>
        <v>0.005828351041774349</v>
      </c>
      <c r="AK71" s="42">
        <f t="shared" si="16"/>
        <v>0.0070782839637836305</v>
      </c>
      <c r="AL71" s="42">
        <f t="shared" si="17"/>
        <v>-0.01134553150682458</v>
      </c>
      <c r="AM71" s="7">
        <v>0</v>
      </c>
      <c r="AN71" s="40">
        <f t="shared" si="20"/>
        <v>-0.003948633916515878</v>
      </c>
    </row>
    <row r="72" spans="1:40" ht="12.75">
      <c r="A72" s="11">
        <v>22647</v>
      </c>
      <c r="B72" s="12">
        <v>599.8748</v>
      </c>
      <c r="C72" s="12">
        <v>0</v>
      </c>
      <c r="D72" s="13">
        <v>8.1344577</v>
      </c>
      <c r="E72" s="12">
        <v>281</v>
      </c>
      <c r="F72" s="12">
        <v>100</v>
      </c>
      <c r="G72" s="14">
        <v>394.92367</v>
      </c>
      <c r="H72" s="14">
        <v>412.40517</v>
      </c>
      <c r="I72" s="14">
        <v>-43.784014</v>
      </c>
      <c r="J72" s="31">
        <f t="shared" si="7"/>
        <v>1796.3380977000002</v>
      </c>
      <c r="K72" s="12">
        <f>Inflows!J69</f>
        <v>1785.6820608</v>
      </c>
      <c r="L72" s="31">
        <f t="shared" si="8"/>
        <v>42.62414760000047</v>
      </c>
      <c r="M72" s="12"/>
      <c r="N72" s="12">
        <v>2836</v>
      </c>
      <c r="O72" s="12"/>
      <c r="P72" s="12">
        <f t="shared" si="21"/>
        <v>11344</v>
      </c>
      <c r="Q72" s="12">
        <f>4*('Assets v. Liab'!H67-'Assets v. Liab'!H68)</f>
        <v>-3421.255119199981</v>
      </c>
      <c r="R72" s="12">
        <f t="shared" si="9"/>
        <v>-3360.255119199981</v>
      </c>
      <c r="S72" s="12"/>
      <c r="T72" s="12">
        <v>61</v>
      </c>
      <c r="U72" s="12"/>
      <c r="V72" s="12">
        <f t="shared" si="22"/>
        <v>-244</v>
      </c>
      <c r="W72" s="31">
        <f aca="true" t="shared" si="23" ref="W72:W135">P72+V72+Z72</f>
        <v>7721.3690284000195</v>
      </c>
      <c r="X72" s="31">
        <f>Stocks!$Q73</f>
        <v>464951.071</v>
      </c>
      <c r="Y72" s="40">
        <f aca="true" t="shared" si="24" ref="Y72:Y135">W72/X72</f>
        <v>0.016606842117372</v>
      </c>
      <c r="Z72" s="31">
        <f t="shared" si="10"/>
        <v>-3378.6309715999805</v>
      </c>
      <c r="AA72" s="33">
        <f t="shared" si="11"/>
        <v>-0.007266637679387087</v>
      </c>
      <c r="AB72" s="12">
        <v>576.8</v>
      </c>
      <c r="AC72" s="42">
        <f aca="true" t="shared" si="25" ref="AC72:AC135">P72/(AB72*1000)</f>
        <v>0.019667128987517338</v>
      </c>
      <c r="AD72" s="40">
        <f aca="true" t="shared" si="26" ref="AD72:AD135">Z72/(AB72*1000)</f>
        <v>-0.005857543293342546</v>
      </c>
      <c r="AE72" s="40">
        <f aca="true" t="shared" si="27" ref="AE72:AE135">V72/(AB72*1000)</f>
        <v>-0.00042302357836338417</v>
      </c>
      <c r="AF72" s="43">
        <f t="shared" si="12"/>
        <v>0.013386562115811407</v>
      </c>
      <c r="AG72" s="44">
        <f aca="true" t="shared" si="28" ref="AG72:AG135">4*B72/X72</f>
        <v>0.0051607563669855494</v>
      </c>
      <c r="AH72" s="10">
        <f t="shared" si="13"/>
        <v>1962</v>
      </c>
      <c r="AI72" s="7">
        <f t="shared" si="15"/>
        <v>-0.005496839658719755</v>
      </c>
      <c r="AJ72" s="40">
        <f t="shared" si="19"/>
        <v>0.010996432480540006</v>
      </c>
      <c r="AK72" s="42">
        <f t="shared" si="16"/>
        <v>0.013382404747859903</v>
      </c>
      <c r="AL72" s="42">
        <f t="shared" si="17"/>
        <v>-0.006641775332881584</v>
      </c>
      <c r="AM72" s="7">
        <v>0</v>
      </c>
      <c r="AN72" s="40">
        <f t="shared" si="20"/>
        <v>-0.0027876097014451623</v>
      </c>
    </row>
    <row r="73" spans="1:40" ht="12.75">
      <c r="A73" s="11">
        <v>22737</v>
      </c>
      <c r="B73" s="12">
        <v>724.0103</v>
      </c>
      <c r="C73" s="12">
        <v>0</v>
      </c>
      <c r="D73" s="13">
        <v>7.7896824</v>
      </c>
      <c r="E73" s="12">
        <v>296</v>
      </c>
      <c r="F73" s="12">
        <v>102</v>
      </c>
      <c r="G73" s="14">
        <v>402.82042</v>
      </c>
      <c r="H73" s="14">
        <v>417.73965</v>
      </c>
      <c r="I73" s="14">
        <v>-45.885702</v>
      </c>
      <c r="J73" s="31">
        <f aca="true" t="shared" si="29" ref="J73:J136">B73+C73+D73+E73+F73+G73+H73</f>
        <v>1950.3600523999999</v>
      </c>
      <c r="K73" s="12">
        <f>Inflows!J70</f>
        <v>939.7818445</v>
      </c>
      <c r="L73" s="31">
        <f aca="true" t="shared" si="30" ref="L73:L136">4*(J73-K73)</f>
        <v>4042.3128315999993</v>
      </c>
      <c r="M73" s="12"/>
      <c r="N73" s="12">
        <v>2884</v>
      </c>
      <c r="O73" s="12"/>
      <c r="P73" s="12">
        <f t="shared" si="21"/>
        <v>11536</v>
      </c>
      <c r="Q73" s="12">
        <f>4*('Assets v. Liab'!H68-'Assets v. Liab'!H69)</f>
        <v>-5800.087818800006</v>
      </c>
      <c r="R73" s="12">
        <f aca="true" t="shared" si="31" ref="R73:R136">Q73+T73</f>
        <v>-5656.087818800006</v>
      </c>
      <c r="S73" s="12"/>
      <c r="T73" s="12">
        <v>144</v>
      </c>
      <c r="U73" s="12"/>
      <c r="V73" s="12">
        <f t="shared" si="22"/>
        <v>-576</v>
      </c>
      <c r="W73" s="31">
        <f t="shared" si="23"/>
        <v>9202.225012799994</v>
      </c>
      <c r="X73" s="31">
        <f>Stocks!$Q74</f>
        <v>362903.012</v>
      </c>
      <c r="Y73" s="40">
        <f t="shared" si="24"/>
        <v>0.02535725719686227</v>
      </c>
      <c r="Z73" s="31">
        <f aca="true" t="shared" si="32" ref="Z73:Z136">Q73+L73</f>
        <v>-1757.7749872000068</v>
      </c>
      <c r="AA73" s="33">
        <f aca="true" t="shared" si="33" ref="AA73:AA136">Z73/X73</f>
        <v>-0.004843649485058578</v>
      </c>
      <c r="AB73" s="12">
        <v>583.9</v>
      </c>
      <c r="AC73" s="42">
        <f t="shared" si="25"/>
        <v>0.01975680767254667</v>
      </c>
      <c r="AD73" s="40">
        <f t="shared" si="26"/>
        <v>-0.003010404156876189</v>
      </c>
      <c r="AE73" s="40">
        <f t="shared" si="27"/>
        <v>-0.0009864702860078781</v>
      </c>
      <c r="AF73" s="43">
        <f aca="true" t="shared" si="34" ref="AF73:AF136">W73/(1000*AB73)</f>
        <v>0.0157599332296626</v>
      </c>
      <c r="AG73" s="44">
        <f t="shared" si="28"/>
        <v>0.007980207119361137</v>
      </c>
      <c r="AH73" s="10">
        <f aca="true" t="shared" si="35" ref="AH73:AH136">YEAR(A73)</f>
        <v>1962</v>
      </c>
      <c r="AI73" s="7">
        <f t="shared" si="15"/>
        <v>-0.004297104080417064</v>
      </c>
      <c r="AJ73" s="40">
        <f t="shared" si="19"/>
        <v>0.014130834272489803</v>
      </c>
      <c r="AK73" s="42">
        <f t="shared" si="16"/>
        <v>0.018749462650512833</v>
      </c>
      <c r="AL73" s="42">
        <f t="shared" si="17"/>
        <v>-0.00549641248160553</v>
      </c>
      <c r="AM73" s="7">
        <v>0</v>
      </c>
      <c r="AN73" s="40">
        <f t="shared" si="20"/>
        <v>-0.0008708636870979006</v>
      </c>
    </row>
    <row r="74" spans="1:40" ht="12.75">
      <c r="A74" s="11">
        <v>22828</v>
      </c>
      <c r="B74" s="12">
        <v>658.07277</v>
      </c>
      <c r="C74" s="12">
        <v>0</v>
      </c>
      <c r="D74" s="13">
        <v>10.435618</v>
      </c>
      <c r="E74" s="12">
        <v>302</v>
      </c>
      <c r="F74" s="12">
        <v>97.6</v>
      </c>
      <c r="G74" s="14">
        <v>418.59015</v>
      </c>
      <c r="H74" s="14">
        <v>454.45629</v>
      </c>
      <c r="I74" s="14">
        <v>-50.631099</v>
      </c>
      <c r="J74" s="31">
        <f t="shared" si="29"/>
        <v>1941.154828</v>
      </c>
      <c r="K74" s="12">
        <f>Inflows!J71</f>
        <v>-3388.097288</v>
      </c>
      <c r="L74" s="31">
        <f t="shared" si="30"/>
        <v>21317.008464</v>
      </c>
      <c r="M74" s="12"/>
      <c r="N74" s="12">
        <v>2982</v>
      </c>
      <c r="O74" s="12"/>
      <c r="P74" s="12">
        <f t="shared" si="21"/>
        <v>11928</v>
      </c>
      <c r="Q74" s="12">
        <f>4*('Assets v. Liab'!H69-'Assets v. Liab'!H70)</f>
        <v>-879.1791023999685</v>
      </c>
      <c r="R74" s="12">
        <f t="shared" si="31"/>
        <v>-815.1791023999685</v>
      </c>
      <c r="S74" s="12"/>
      <c r="T74" s="12">
        <v>64</v>
      </c>
      <c r="U74" s="12"/>
      <c r="V74" s="12">
        <f t="shared" si="22"/>
        <v>-256</v>
      </c>
      <c r="W74" s="31">
        <f t="shared" si="23"/>
        <v>32109.82936160003</v>
      </c>
      <c r="X74" s="31">
        <f>Stocks!$Q75</f>
        <v>382751.76300000004</v>
      </c>
      <c r="Y74" s="40">
        <f t="shared" si="24"/>
        <v>0.08389204822970346</v>
      </c>
      <c r="Z74" s="31">
        <f t="shared" si="32"/>
        <v>20437.82936160003</v>
      </c>
      <c r="AA74" s="33">
        <f t="shared" si="33"/>
        <v>0.05339708745273638</v>
      </c>
      <c r="AB74" s="12">
        <v>591</v>
      </c>
      <c r="AC74" s="42">
        <f t="shared" si="25"/>
        <v>0.02018274111675127</v>
      </c>
      <c r="AD74" s="40">
        <f t="shared" si="26"/>
        <v>0.0345817755695432</v>
      </c>
      <c r="AE74" s="40">
        <f t="shared" si="27"/>
        <v>-0.0004331641285956007</v>
      </c>
      <c r="AF74" s="43">
        <f t="shared" si="34"/>
        <v>0.054331352557698866</v>
      </c>
      <c r="AG74" s="44">
        <f t="shared" si="28"/>
        <v>0.006877280092371514</v>
      </c>
      <c r="AH74" s="10">
        <f t="shared" si="35"/>
        <v>1962</v>
      </c>
      <c r="AI74" s="7">
        <f t="shared" si="15"/>
        <v>0.0009481408855286835</v>
      </c>
      <c r="AJ74" s="40">
        <f t="shared" si="19"/>
        <v>0.02011758033628312</v>
      </c>
      <c r="AK74" s="42">
        <f t="shared" si="16"/>
        <v>0.03056279985216945</v>
      </c>
      <c r="AL74" s="42">
        <f t="shared" si="17"/>
        <v>0.00375276208141021</v>
      </c>
      <c r="AM74" s="7">
        <v>0</v>
      </c>
      <c r="AN74" s="40">
        <f t="shared" si="20"/>
        <v>-0.00028317071052428585</v>
      </c>
    </row>
    <row r="75" spans="1:40" ht="12.75">
      <c r="A75" s="11">
        <v>22920</v>
      </c>
      <c r="B75" s="12">
        <v>792.7067</v>
      </c>
      <c r="C75" s="12">
        <v>0</v>
      </c>
      <c r="D75" s="13">
        <v>8.9266709</v>
      </c>
      <c r="E75" s="12">
        <v>325</v>
      </c>
      <c r="F75" s="12">
        <v>104</v>
      </c>
      <c r="G75" s="14">
        <v>430.98268</v>
      </c>
      <c r="H75" s="14">
        <v>460.36985</v>
      </c>
      <c r="I75" s="14">
        <v>-53.55135</v>
      </c>
      <c r="J75" s="31">
        <f t="shared" si="29"/>
        <v>2121.9859009</v>
      </c>
      <c r="K75" s="12">
        <f>Inflows!J72</f>
        <v>1102.417871</v>
      </c>
      <c r="L75" s="31">
        <f t="shared" si="30"/>
        <v>4078.2721196</v>
      </c>
      <c r="M75" s="12"/>
      <c r="N75" s="12">
        <v>2626</v>
      </c>
      <c r="O75" s="12"/>
      <c r="P75" s="12">
        <f t="shared" si="21"/>
        <v>10504</v>
      </c>
      <c r="Q75" s="12">
        <f>4*('Assets v. Liab'!H70-'Assets v. Liab'!H71)</f>
        <v>-6239.324291600031</v>
      </c>
      <c r="R75" s="12">
        <f t="shared" si="31"/>
        <v>-6139.324291600031</v>
      </c>
      <c r="S75" s="12"/>
      <c r="T75" s="12">
        <v>100</v>
      </c>
      <c r="U75" s="12"/>
      <c r="V75" s="12">
        <f t="shared" si="22"/>
        <v>-400</v>
      </c>
      <c r="W75" s="31">
        <f t="shared" si="23"/>
        <v>7942.947827999969</v>
      </c>
      <c r="X75" s="31">
        <f>Stocks!$Q76</f>
        <v>461756.573</v>
      </c>
      <c r="Y75" s="40">
        <f t="shared" si="24"/>
        <v>0.017201591254879592</v>
      </c>
      <c r="Z75" s="31">
        <f t="shared" si="32"/>
        <v>-2161.0521720000306</v>
      </c>
      <c r="AA75" s="33">
        <f t="shared" si="33"/>
        <v>-0.004680068023633809</v>
      </c>
      <c r="AB75" s="12">
        <v>594.4</v>
      </c>
      <c r="AC75" s="42">
        <f t="shared" si="25"/>
        <v>0.017671601615074025</v>
      </c>
      <c r="AD75" s="40">
        <f t="shared" si="26"/>
        <v>-0.003635686695827777</v>
      </c>
      <c r="AE75" s="40">
        <f t="shared" si="27"/>
        <v>-0.0006729475100942127</v>
      </c>
      <c r="AF75" s="43">
        <f t="shared" si="34"/>
        <v>0.013362967409152035</v>
      </c>
      <c r="AG75" s="44">
        <f t="shared" si="28"/>
        <v>0.006866879618841939</v>
      </c>
      <c r="AH75" s="10">
        <f t="shared" si="35"/>
        <v>1962</v>
      </c>
      <c r="AI75" s="7">
        <f t="shared" si="15"/>
        <v>0.005519535355874171</v>
      </c>
      <c r="AJ75" s="40">
        <f t="shared" si="19"/>
        <v>0.024210203828081228</v>
      </c>
      <c r="AK75" s="42">
        <f t="shared" si="16"/>
        <v>0.035764434699704334</v>
      </c>
      <c r="AL75" s="42">
        <f t="shared" si="17"/>
        <v>0.009151683066164228</v>
      </c>
      <c r="AM75" s="7">
        <v>0</v>
      </c>
      <c r="AN75" s="40">
        <f t="shared" si="20"/>
        <v>-0.0006289013757652689</v>
      </c>
    </row>
    <row r="76" spans="1:40" ht="12.75">
      <c r="A76" s="11">
        <v>23012</v>
      </c>
      <c r="B76" s="12">
        <v>643.64233</v>
      </c>
      <c r="C76" s="12">
        <v>0</v>
      </c>
      <c r="D76" s="13">
        <v>9.3029881</v>
      </c>
      <c r="E76" s="12">
        <v>320</v>
      </c>
      <c r="F76" s="12">
        <v>108</v>
      </c>
      <c r="G76" s="14">
        <v>437.15563</v>
      </c>
      <c r="H76" s="14">
        <v>467.21476</v>
      </c>
      <c r="I76" s="14">
        <v>-57.651819</v>
      </c>
      <c r="J76" s="31">
        <f t="shared" si="29"/>
        <v>1985.3157081</v>
      </c>
      <c r="K76" s="12">
        <f>Inflows!J73</f>
        <v>6500.6914830000005</v>
      </c>
      <c r="L76" s="31">
        <f t="shared" si="30"/>
        <v>-18061.503099600002</v>
      </c>
      <c r="M76" s="12"/>
      <c r="N76" s="12">
        <v>3023</v>
      </c>
      <c r="O76" s="12"/>
      <c r="P76" s="12">
        <f t="shared" si="21"/>
        <v>12092</v>
      </c>
      <c r="Q76" s="12">
        <f>4*('Assets v. Liab'!H71-'Assets v. Liab'!H72)</f>
        <v>-6269.319228799897</v>
      </c>
      <c r="R76" s="12">
        <f t="shared" si="31"/>
        <v>-6274.319228799897</v>
      </c>
      <c r="S76" s="12"/>
      <c r="T76" s="12">
        <v>-5</v>
      </c>
      <c r="U76" s="12"/>
      <c r="V76" s="12">
        <f t="shared" si="22"/>
        <v>20</v>
      </c>
      <c r="W76" s="31">
        <f t="shared" si="23"/>
        <v>-12218.8223283999</v>
      </c>
      <c r="X76" s="31">
        <f>Stocks!$Q77</f>
        <v>488355.191</v>
      </c>
      <c r="Y76" s="40">
        <f t="shared" si="24"/>
        <v>-0.025020359266335515</v>
      </c>
      <c r="Z76" s="31">
        <f t="shared" si="32"/>
        <v>-24330.8223283999</v>
      </c>
      <c r="AA76" s="33">
        <f t="shared" si="33"/>
        <v>-0.049821979528011</v>
      </c>
      <c r="AB76" s="12">
        <v>603.4</v>
      </c>
      <c r="AC76" s="42">
        <f t="shared" si="25"/>
        <v>0.02003977461054027</v>
      </c>
      <c r="AD76" s="40">
        <f t="shared" si="26"/>
        <v>-0.04032287425986062</v>
      </c>
      <c r="AE76" s="40">
        <f t="shared" si="27"/>
        <v>3.314550878355983E-05</v>
      </c>
      <c r="AF76" s="43">
        <f t="shared" si="34"/>
        <v>-0.02024995414053679</v>
      </c>
      <c r="AG76" s="44">
        <f t="shared" si="28"/>
        <v>0.005271919634412159</v>
      </c>
      <c r="AH76" s="10">
        <f t="shared" si="35"/>
        <v>1963</v>
      </c>
      <c r="AI76" s="7">
        <f aca="true" t="shared" si="36" ref="AI76:AI139">0.25*(AD76+AD75+AD74+AD73)</f>
        <v>-0.0030967973857553466</v>
      </c>
      <c r="AJ76" s="40">
        <f t="shared" si="19"/>
        <v>0.01580107476399418</v>
      </c>
      <c r="AK76" s="42">
        <f aca="true" t="shared" si="37" ref="AK76:AK139">0.25*(Y76+Y75+Y74+Y73)</f>
        <v>0.025357634353777452</v>
      </c>
      <c r="AL76" s="42">
        <f aca="true" t="shared" si="38" ref="AL76:AL139">0.25*(AA76+AA75+AA74+AA73)</f>
        <v>-0.0014871523959917525</v>
      </c>
      <c r="AM76" s="7">
        <v>0</v>
      </c>
      <c r="AN76" s="40">
        <f t="shared" si="20"/>
        <v>-0.0005148591039785329</v>
      </c>
    </row>
    <row r="77" spans="1:40" ht="12.75">
      <c r="A77" s="11">
        <v>23102</v>
      </c>
      <c r="B77" s="12">
        <v>808.41443</v>
      </c>
      <c r="C77" s="12">
        <v>0</v>
      </c>
      <c r="D77" s="13">
        <v>7.3485177</v>
      </c>
      <c r="E77" s="12">
        <v>332</v>
      </c>
      <c r="F77" s="12">
        <v>112</v>
      </c>
      <c r="G77" s="14">
        <v>448.68601</v>
      </c>
      <c r="H77" s="14">
        <v>485.79272</v>
      </c>
      <c r="I77" s="14">
        <v>-62.004241</v>
      </c>
      <c r="J77" s="31">
        <f t="shared" si="29"/>
        <v>2194.2416777</v>
      </c>
      <c r="K77" s="12">
        <f>Inflows!J74</f>
        <v>3392.722075</v>
      </c>
      <c r="L77" s="31">
        <f t="shared" si="30"/>
        <v>-4793.921589200001</v>
      </c>
      <c r="M77" s="12"/>
      <c r="N77" s="12">
        <v>3154</v>
      </c>
      <c r="O77" s="12"/>
      <c r="P77" s="12">
        <f t="shared" si="21"/>
        <v>12616</v>
      </c>
      <c r="Q77" s="12">
        <f>4*('Assets v. Liab'!H72-'Assets v. Liab'!H73)</f>
        <v>-3875.7038784000324</v>
      </c>
      <c r="R77" s="12">
        <f t="shared" si="31"/>
        <v>-3886.7038784000324</v>
      </c>
      <c r="S77" s="12"/>
      <c r="T77" s="12">
        <v>-11</v>
      </c>
      <c r="U77" s="12"/>
      <c r="V77" s="12">
        <f t="shared" si="22"/>
        <v>44</v>
      </c>
      <c r="W77" s="31">
        <f t="shared" si="23"/>
        <v>3990.3745323999665</v>
      </c>
      <c r="X77" s="31">
        <f>Stocks!$Q78</f>
        <v>509481.082</v>
      </c>
      <c r="Y77" s="40">
        <f t="shared" si="24"/>
        <v>0.007832232978574005</v>
      </c>
      <c r="Z77" s="31">
        <f t="shared" si="32"/>
        <v>-8669.625467600034</v>
      </c>
      <c r="AA77" s="33">
        <f t="shared" si="33"/>
        <v>-0.01701657975908914</v>
      </c>
      <c r="AB77" s="12">
        <v>612.1</v>
      </c>
      <c r="AC77" s="42">
        <f t="shared" si="25"/>
        <v>0.020611011272667866</v>
      </c>
      <c r="AD77" s="40">
        <f t="shared" si="26"/>
        <v>-0.014163740348962643</v>
      </c>
      <c r="AE77" s="40">
        <f t="shared" si="27"/>
        <v>7.188367913739585E-05</v>
      </c>
      <c r="AF77" s="43">
        <f t="shared" si="34"/>
        <v>0.006519154602842618</v>
      </c>
      <c r="AG77" s="44">
        <f t="shared" si="28"/>
        <v>0.006346963281356932</v>
      </c>
      <c r="AH77" s="10">
        <f t="shared" si="35"/>
        <v>1963</v>
      </c>
      <c r="AI77" s="7">
        <f t="shared" si="36"/>
        <v>-0.005885131433776961</v>
      </c>
      <c r="AJ77" s="40">
        <f aca="true" t="shared" si="39" ref="AJ77:AJ140">0.25*(AF77+AF76+AF75+AF74)</f>
        <v>0.013490880107289181</v>
      </c>
      <c r="AK77" s="42">
        <f t="shared" si="37"/>
        <v>0.020976378299205387</v>
      </c>
      <c r="AL77" s="42">
        <f t="shared" si="38"/>
        <v>-0.004530384964499394</v>
      </c>
      <c r="AM77" s="7">
        <v>0</v>
      </c>
      <c r="AN77" s="40">
        <f aca="true" t="shared" si="40" ref="AN77:AN140">0.25*(AE77+AE76+AE75+AE74)</f>
        <v>-0.00025027061269221443</v>
      </c>
    </row>
    <row r="78" spans="1:40" ht="12.75">
      <c r="A78" s="11">
        <v>23193</v>
      </c>
      <c r="B78" s="12">
        <v>690.5677</v>
      </c>
      <c r="C78" s="12">
        <v>0</v>
      </c>
      <c r="D78" s="13">
        <v>9.2715118</v>
      </c>
      <c r="E78" s="12">
        <v>333</v>
      </c>
      <c r="F78" s="12">
        <v>108</v>
      </c>
      <c r="G78" s="14">
        <v>460.87971</v>
      </c>
      <c r="H78" s="14">
        <v>554.79467</v>
      </c>
      <c r="I78" s="14">
        <v>-70.215462</v>
      </c>
      <c r="J78" s="31">
        <f t="shared" si="29"/>
        <v>2156.5135917999996</v>
      </c>
      <c r="K78" s="12">
        <f>Inflows!J75</f>
        <v>1858.6345655</v>
      </c>
      <c r="L78" s="31">
        <f t="shared" si="30"/>
        <v>1191.5161051999985</v>
      </c>
      <c r="M78" s="12"/>
      <c r="N78" s="12">
        <v>3269</v>
      </c>
      <c r="O78" s="12"/>
      <c r="P78" s="12">
        <f t="shared" si="21"/>
        <v>13076</v>
      </c>
      <c r="Q78" s="12">
        <f>4*('Assets v. Liab'!H73-'Assets v. Liab'!H74)</f>
        <v>730.91234359995</v>
      </c>
      <c r="R78" s="12">
        <f t="shared" si="31"/>
        <v>826.91234359995</v>
      </c>
      <c r="S78" s="12"/>
      <c r="T78" s="12">
        <v>96</v>
      </c>
      <c r="U78" s="12"/>
      <c r="V78" s="12">
        <f t="shared" si="22"/>
        <v>-384</v>
      </c>
      <c r="W78" s="31">
        <f t="shared" si="23"/>
        <v>14614.428448799948</v>
      </c>
      <c r="X78" s="31">
        <f>Stocks!$Q79</f>
        <v>528083.579</v>
      </c>
      <c r="Y78" s="40">
        <f t="shared" si="24"/>
        <v>0.02767446107011017</v>
      </c>
      <c r="Z78" s="31">
        <f t="shared" si="32"/>
        <v>1922.4284487999485</v>
      </c>
      <c r="AA78" s="33">
        <f t="shared" si="33"/>
        <v>0.0036403867214359043</v>
      </c>
      <c r="AB78" s="12">
        <v>624.9</v>
      </c>
      <c r="AC78" s="42">
        <f t="shared" si="25"/>
        <v>0.02092494799167867</v>
      </c>
      <c r="AD78" s="40">
        <f t="shared" si="26"/>
        <v>0.0030763777385180804</v>
      </c>
      <c r="AE78" s="40">
        <f t="shared" si="27"/>
        <v>-0.000614498319731157</v>
      </c>
      <c r="AF78" s="43">
        <f t="shared" si="34"/>
        <v>0.02338682741046559</v>
      </c>
      <c r="AG78" s="44">
        <f t="shared" si="28"/>
        <v>0.005230745491520007</v>
      </c>
      <c r="AH78" s="10">
        <f t="shared" si="35"/>
        <v>1963</v>
      </c>
      <c r="AI78" s="7">
        <f t="shared" si="36"/>
        <v>-0.013761480891533241</v>
      </c>
      <c r="AJ78" s="40">
        <f t="shared" si="39"/>
        <v>0.0057547488204808634</v>
      </c>
      <c r="AK78" s="42">
        <f t="shared" si="37"/>
        <v>0.0069219815093070625</v>
      </c>
      <c r="AL78" s="42">
        <f t="shared" si="38"/>
        <v>-0.016969560147324512</v>
      </c>
      <c r="AM78" s="7">
        <v>0</v>
      </c>
      <c r="AN78" s="40">
        <f t="shared" si="40"/>
        <v>-0.0002956041604761035</v>
      </c>
    </row>
    <row r="79" spans="1:40" ht="12.75">
      <c r="A79" s="11">
        <v>23285</v>
      </c>
      <c r="B79" s="12">
        <v>848.4835</v>
      </c>
      <c r="C79" s="12">
        <v>0</v>
      </c>
      <c r="D79" s="13">
        <v>8.258162</v>
      </c>
      <c r="E79" s="12">
        <v>364</v>
      </c>
      <c r="F79" s="12">
        <v>116</v>
      </c>
      <c r="G79" s="14">
        <v>482.93199</v>
      </c>
      <c r="H79" s="14">
        <v>624.61265</v>
      </c>
      <c r="I79" s="14">
        <v>-79.604961</v>
      </c>
      <c r="J79" s="31">
        <f t="shared" si="29"/>
        <v>2444.286302</v>
      </c>
      <c r="K79" s="12">
        <f>Inflows!J76</f>
        <v>3780.522786</v>
      </c>
      <c r="L79" s="31">
        <f t="shared" si="30"/>
        <v>-5344.945936</v>
      </c>
      <c r="M79" s="12"/>
      <c r="N79" s="12">
        <v>3063</v>
      </c>
      <c r="O79" s="12"/>
      <c r="P79" s="12">
        <f t="shared" si="21"/>
        <v>12252</v>
      </c>
      <c r="Q79" s="12">
        <f>4*('Assets v. Liab'!H74-'Assets v. Liab'!H75)</f>
        <v>-18383.090840799967</v>
      </c>
      <c r="R79" s="12">
        <f t="shared" si="31"/>
        <v>-18804.090840799967</v>
      </c>
      <c r="S79" s="12"/>
      <c r="T79" s="12">
        <v>-421</v>
      </c>
      <c r="U79" s="12"/>
      <c r="V79" s="12">
        <f t="shared" si="22"/>
        <v>1684</v>
      </c>
      <c r="W79" s="31">
        <f t="shared" si="23"/>
        <v>-9792.036776799967</v>
      </c>
      <c r="X79" s="31">
        <f>Stocks!$Q80</f>
        <v>505340.341</v>
      </c>
      <c r="Y79" s="40">
        <f t="shared" si="24"/>
        <v>-0.019377112773982883</v>
      </c>
      <c r="Z79" s="31">
        <f t="shared" si="32"/>
        <v>-23728.036776799967</v>
      </c>
      <c r="AA79" s="33">
        <f t="shared" si="33"/>
        <v>-0.046954566757614086</v>
      </c>
      <c r="AB79" s="12">
        <v>634.3</v>
      </c>
      <c r="AC79" s="42">
        <f t="shared" si="25"/>
        <v>0.01931578117609964</v>
      </c>
      <c r="AD79" s="40">
        <f t="shared" si="26"/>
        <v>-0.037408224462872404</v>
      </c>
      <c r="AE79" s="40">
        <f t="shared" si="27"/>
        <v>0.0026548951600189187</v>
      </c>
      <c r="AF79" s="43">
        <f t="shared" si="34"/>
        <v>-0.01543754812675385</v>
      </c>
      <c r="AG79" s="44">
        <f t="shared" si="28"/>
        <v>0.006716135096762442</v>
      </c>
      <c r="AH79" s="10">
        <f t="shared" si="35"/>
        <v>1963</v>
      </c>
      <c r="AI79" s="7">
        <f t="shared" si="36"/>
        <v>-0.022204615333294396</v>
      </c>
      <c r="AJ79" s="40">
        <f t="shared" si="39"/>
        <v>-0.0014453800634956077</v>
      </c>
      <c r="AK79" s="42">
        <f t="shared" si="37"/>
        <v>-0.0022226944979085563</v>
      </c>
      <c r="AL79" s="42">
        <f t="shared" si="38"/>
        <v>-0.02753818483081958</v>
      </c>
      <c r="AM79" s="7">
        <v>0</v>
      </c>
      <c r="AN79" s="40">
        <f t="shared" si="40"/>
        <v>0.0005363565070521793</v>
      </c>
    </row>
    <row r="80" spans="1:40" ht="12.75">
      <c r="A80" s="11">
        <v>23377</v>
      </c>
      <c r="B80" s="12">
        <v>685.41043</v>
      </c>
      <c r="C80" s="12">
        <v>0</v>
      </c>
      <c r="D80" s="13">
        <v>8.1143868</v>
      </c>
      <c r="E80" s="12">
        <v>357</v>
      </c>
      <c r="F80" s="12">
        <v>125</v>
      </c>
      <c r="G80" s="14">
        <v>496.38797</v>
      </c>
      <c r="H80" s="14">
        <v>596.56888</v>
      </c>
      <c r="I80" s="14">
        <v>-83.893801</v>
      </c>
      <c r="J80" s="31">
        <f t="shared" si="29"/>
        <v>2268.4816668000003</v>
      </c>
      <c r="K80" s="12">
        <f>Inflows!J77</f>
        <v>3443.622983</v>
      </c>
      <c r="L80" s="31">
        <f t="shared" si="30"/>
        <v>-4700.5652648</v>
      </c>
      <c r="M80" s="12"/>
      <c r="N80" s="12">
        <v>3279</v>
      </c>
      <c r="O80" s="12"/>
      <c r="P80" s="12">
        <f t="shared" si="21"/>
        <v>13116</v>
      </c>
      <c r="Q80" s="12">
        <f>4*('Assets v. Liab'!H75-'Assets v. Liab'!H76)</f>
        <v>83.21854080003686</v>
      </c>
      <c r="R80" s="12">
        <f t="shared" si="31"/>
        <v>720.2185408000369</v>
      </c>
      <c r="S80" s="12"/>
      <c r="T80" s="12">
        <v>637</v>
      </c>
      <c r="U80" s="12"/>
      <c r="V80" s="12">
        <f t="shared" si="22"/>
        <v>-2548</v>
      </c>
      <c r="W80" s="31">
        <f t="shared" si="23"/>
        <v>5950.653276000037</v>
      </c>
      <c r="X80" s="31">
        <f>Stocks!$Q81</f>
        <v>540450.296</v>
      </c>
      <c r="Y80" s="40">
        <f t="shared" si="24"/>
        <v>0.011010546797813277</v>
      </c>
      <c r="Z80" s="31">
        <f t="shared" si="32"/>
        <v>-4617.346723999963</v>
      </c>
      <c r="AA80" s="33">
        <f t="shared" si="33"/>
        <v>-0.008543517800201118</v>
      </c>
      <c r="AB80" s="12">
        <v>650.4</v>
      </c>
      <c r="AC80" s="42">
        <f t="shared" si="25"/>
        <v>0.020166051660516604</v>
      </c>
      <c r="AD80" s="40">
        <f t="shared" si="26"/>
        <v>-0.007099241580565748</v>
      </c>
      <c r="AE80" s="40">
        <f t="shared" si="27"/>
        <v>-0.003917589175891759</v>
      </c>
      <c r="AF80" s="43">
        <f t="shared" si="34"/>
        <v>0.009149220904059098</v>
      </c>
      <c r="AG80" s="44">
        <f t="shared" si="28"/>
        <v>0.00507288411217745</v>
      </c>
      <c r="AH80" s="10">
        <f t="shared" si="35"/>
        <v>1964</v>
      </c>
      <c r="AI80" s="7">
        <f t="shared" si="36"/>
        <v>-0.01389870716347068</v>
      </c>
      <c r="AJ80" s="40">
        <f t="shared" si="39"/>
        <v>0.005904413697653365</v>
      </c>
      <c r="AK80" s="42">
        <f t="shared" si="37"/>
        <v>0.006785032018128642</v>
      </c>
      <c r="AL80" s="42">
        <f t="shared" si="38"/>
        <v>-0.01721856939886711</v>
      </c>
      <c r="AM80" s="7">
        <v>0</v>
      </c>
      <c r="AN80" s="40">
        <f t="shared" si="40"/>
        <v>-0.0004513271641166503</v>
      </c>
    </row>
    <row r="81" spans="1:40" ht="12.75">
      <c r="A81" s="11">
        <v>23468</v>
      </c>
      <c r="B81" s="12">
        <v>862.55893</v>
      </c>
      <c r="C81" s="12">
        <v>0</v>
      </c>
      <c r="D81" s="13">
        <v>7.406739</v>
      </c>
      <c r="E81" s="12">
        <v>375</v>
      </c>
      <c r="F81" s="12">
        <v>132</v>
      </c>
      <c r="G81" s="14">
        <v>514.45087</v>
      </c>
      <c r="H81" s="14">
        <v>605.3466</v>
      </c>
      <c r="I81" s="14">
        <v>-88.253352</v>
      </c>
      <c r="J81" s="31">
        <f t="shared" si="29"/>
        <v>2496.763139</v>
      </c>
      <c r="K81" s="12">
        <f>Inflows!J78</f>
        <v>3466.557702</v>
      </c>
      <c r="L81" s="31">
        <f t="shared" si="30"/>
        <v>-3879.1782519999997</v>
      </c>
      <c r="M81" s="12"/>
      <c r="N81" s="12">
        <v>3420</v>
      </c>
      <c r="O81" s="12"/>
      <c r="P81" s="12">
        <f t="shared" si="21"/>
        <v>13680</v>
      </c>
      <c r="Q81" s="12">
        <f>4*('Assets v. Liab'!H76-'Assets v. Liab'!H77)</f>
        <v>-8841.125888800016</v>
      </c>
      <c r="R81" s="12">
        <f t="shared" si="31"/>
        <v>-8059.125888800016</v>
      </c>
      <c r="S81" s="12"/>
      <c r="T81" s="12">
        <v>782</v>
      </c>
      <c r="U81" s="12"/>
      <c r="V81" s="12">
        <f t="shared" si="22"/>
        <v>-3128</v>
      </c>
      <c r="W81" s="31">
        <f t="shared" si="23"/>
        <v>-2168.3041408000154</v>
      </c>
      <c r="X81" s="31">
        <f>Stocks!$Q82</f>
        <v>554866.428</v>
      </c>
      <c r="Y81" s="40">
        <f t="shared" si="24"/>
        <v>-0.0039077947977779175</v>
      </c>
      <c r="Z81" s="31">
        <f t="shared" si="32"/>
        <v>-12720.304140800015</v>
      </c>
      <c r="AA81" s="33">
        <f t="shared" si="33"/>
        <v>-0.022924984282523608</v>
      </c>
      <c r="AB81" s="12">
        <v>659.6</v>
      </c>
      <c r="AC81" s="42">
        <f t="shared" si="25"/>
        <v>0.02073984232868405</v>
      </c>
      <c r="AD81" s="40">
        <f t="shared" si="26"/>
        <v>-0.019284875895694383</v>
      </c>
      <c r="AE81" s="40">
        <f t="shared" si="27"/>
        <v>-0.0047422680412371136</v>
      </c>
      <c r="AF81" s="43">
        <f t="shared" si="34"/>
        <v>-0.003287301608247446</v>
      </c>
      <c r="AG81" s="44">
        <f t="shared" si="28"/>
        <v>0.006218137457759475</v>
      </c>
      <c r="AH81" s="10">
        <f t="shared" si="35"/>
        <v>1964</v>
      </c>
      <c r="AI81" s="7">
        <f t="shared" si="36"/>
        <v>-0.015178991050153615</v>
      </c>
      <c r="AJ81" s="40">
        <f t="shared" si="39"/>
        <v>0.0034527996448808483</v>
      </c>
      <c r="AK81" s="42">
        <f t="shared" si="37"/>
        <v>0.003850025074040661</v>
      </c>
      <c r="AL81" s="42">
        <f t="shared" si="38"/>
        <v>-0.018695670529725726</v>
      </c>
      <c r="AM81" s="7">
        <v>0</v>
      </c>
      <c r="AN81" s="40">
        <f t="shared" si="40"/>
        <v>-0.0016548650942102775</v>
      </c>
    </row>
    <row r="82" spans="1:40" ht="12.75">
      <c r="A82" s="11">
        <v>23559</v>
      </c>
      <c r="B82" s="12">
        <v>707.1652</v>
      </c>
      <c r="C82" s="12">
        <v>0</v>
      </c>
      <c r="D82" s="13">
        <v>9.4260873</v>
      </c>
      <c r="E82" s="12">
        <v>381</v>
      </c>
      <c r="F82" s="12">
        <v>130</v>
      </c>
      <c r="G82" s="14">
        <v>527.99557</v>
      </c>
      <c r="H82" s="14">
        <v>639.03084</v>
      </c>
      <c r="I82" s="14">
        <v>-91.769988</v>
      </c>
      <c r="J82" s="31">
        <f t="shared" si="29"/>
        <v>2394.6176973</v>
      </c>
      <c r="K82" s="12">
        <f>Inflows!J79</f>
        <v>3396.023776</v>
      </c>
      <c r="L82" s="31">
        <f t="shared" si="30"/>
        <v>-4005.6243147999994</v>
      </c>
      <c r="M82" s="12"/>
      <c r="N82" s="12">
        <v>3570</v>
      </c>
      <c r="O82" s="12"/>
      <c r="P82" s="12">
        <f t="shared" si="21"/>
        <v>14280</v>
      </c>
      <c r="Q82" s="12">
        <f>4*('Assets v. Liab'!H77-'Assets v. Liab'!H78)</f>
        <v>804.5817667997908</v>
      </c>
      <c r="R82" s="12">
        <f t="shared" si="31"/>
        <v>991.5817667997908</v>
      </c>
      <c r="S82" s="12"/>
      <c r="T82" s="12">
        <v>187</v>
      </c>
      <c r="U82" s="12"/>
      <c r="V82" s="12">
        <f t="shared" si="22"/>
        <v>-748</v>
      </c>
      <c r="W82" s="31">
        <f t="shared" si="23"/>
        <v>10330.957451999791</v>
      </c>
      <c r="X82" s="31">
        <f>Stocks!$Q83</f>
        <v>573071.036</v>
      </c>
      <c r="Y82" s="40">
        <f t="shared" si="24"/>
        <v>0.01802735926790024</v>
      </c>
      <c r="Z82" s="31">
        <f t="shared" si="32"/>
        <v>-3201.0425480002086</v>
      </c>
      <c r="AA82" s="33">
        <f t="shared" si="33"/>
        <v>-0.00558576920994522</v>
      </c>
      <c r="AB82" s="12">
        <v>671.2</v>
      </c>
      <c r="AC82" s="42">
        <f t="shared" si="25"/>
        <v>0.02127532777115614</v>
      </c>
      <c r="AD82" s="40">
        <f t="shared" si="26"/>
        <v>-0.004769133712753589</v>
      </c>
      <c r="AE82" s="40">
        <f t="shared" si="27"/>
        <v>-0.0011144219308700835</v>
      </c>
      <c r="AF82" s="43">
        <f t="shared" si="34"/>
        <v>0.015391772127532467</v>
      </c>
      <c r="AG82" s="44">
        <f t="shared" si="28"/>
        <v>0.004935968880479244</v>
      </c>
      <c r="AH82" s="10">
        <f t="shared" si="35"/>
        <v>1964</v>
      </c>
      <c r="AI82" s="7">
        <f t="shared" si="36"/>
        <v>-0.01714036891297153</v>
      </c>
      <c r="AJ82" s="40">
        <f t="shared" si="39"/>
        <v>0.0014540358241475673</v>
      </c>
      <c r="AK82" s="42">
        <f t="shared" si="37"/>
        <v>0.0014382496234881794</v>
      </c>
      <c r="AL82" s="42">
        <f t="shared" si="38"/>
        <v>-0.021002209512571007</v>
      </c>
      <c r="AM82" s="7">
        <v>0</v>
      </c>
      <c r="AN82" s="40">
        <f t="shared" si="40"/>
        <v>-0.001779845996995009</v>
      </c>
    </row>
    <row r="83" spans="1:40" ht="12.75">
      <c r="A83" s="11">
        <v>23651</v>
      </c>
      <c r="B83" s="12">
        <v>907.27917</v>
      </c>
      <c r="C83" s="12">
        <v>0</v>
      </c>
      <c r="D83" s="13">
        <v>10.313146</v>
      </c>
      <c r="E83" s="12">
        <v>416</v>
      </c>
      <c r="F83" s="12">
        <v>135</v>
      </c>
      <c r="G83" s="14">
        <v>552.51672</v>
      </c>
      <c r="H83" s="14">
        <v>727.01204</v>
      </c>
      <c r="I83" s="14">
        <v>-103.12067</v>
      </c>
      <c r="J83" s="31">
        <f t="shared" si="29"/>
        <v>2748.121076</v>
      </c>
      <c r="K83" s="12">
        <f>Inflows!J80</f>
        <v>2756.9727015</v>
      </c>
      <c r="L83" s="31">
        <f t="shared" si="30"/>
        <v>-35.40650199999982</v>
      </c>
      <c r="M83" s="12"/>
      <c r="N83" s="12">
        <v>3391</v>
      </c>
      <c r="O83" s="12"/>
      <c r="P83" s="12">
        <f t="shared" si="21"/>
        <v>13564</v>
      </c>
      <c r="Q83" s="12">
        <f>4*('Assets v. Liab'!H78-'Assets v. Liab'!H79)</f>
        <v>-34858.0135148</v>
      </c>
      <c r="R83" s="12">
        <f t="shared" si="31"/>
        <v>-35319.0135148</v>
      </c>
      <c r="S83" s="12"/>
      <c r="T83" s="12">
        <v>-461</v>
      </c>
      <c r="U83" s="12"/>
      <c r="V83" s="12">
        <f t="shared" si="22"/>
        <v>1844</v>
      </c>
      <c r="W83" s="31">
        <f t="shared" si="23"/>
        <v>-19485.420016799995</v>
      </c>
      <c r="X83" s="31">
        <f>Stocks!$Q84</f>
        <v>589733.829</v>
      </c>
      <c r="Y83" s="40">
        <f t="shared" si="24"/>
        <v>-0.033041041667630014</v>
      </c>
      <c r="Z83" s="31">
        <f t="shared" si="32"/>
        <v>-34893.420016799995</v>
      </c>
      <c r="AA83" s="33">
        <f t="shared" si="33"/>
        <v>-0.05916808278739593</v>
      </c>
      <c r="AB83" s="12">
        <v>676.3</v>
      </c>
      <c r="AC83" s="42">
        <f t="shared" si="25"/>
        <v>0.020056188082212035</v>
      </c>
      <c r="AD83" s="40">
        <f t="shared" si="26"/>
        <v>-0.051594588225343775</v>
      </c>
      <c r="AE83" s="40">
        <f t="shared" si="27"/>
        <v>0.002726600621026172</v>
      </c>
      <c r="AF83" s="43">
        <f t="shared" si="34"/>
        <v>-0.028811799522105566</v>
      </c>
      <c r="AG83" s="44">
        <f t="shared" si="28"/>
        <v>0.006153821438654488</v>
      </c>
      <c r="AH83" s="10">
        <f t="shared" si="35"/>
        <v>1964</v>
      </c>
      <c r="AI83" s="7">
        <f t="shared" si="36"/>
        <v>-0.020686959853589374</v>
      </c>
      <c r="AJ83" s="40">
        <f t="shared" si="39"/>
        <v>-0.001889527024690362</v>
      </c>
      <c r="AK83" s="42">
        <f t="shared" si="37"/>
        <v>-0.0019777325999236033</v>
      </c>
      <c r="AL83" s="42">
        <f t="shared" si="38"/>
        <v>-0.02405558852001647</v>
      </c>
      <c r="AM83" s="7">
        <v>0</v>
      </c>
      <c r="AN83" s="40">
        <f t="shared" si="40"/>
        <v>-0.001761919631743196</v>
      </c>
    </row>
    <row r="84" spans="1:40" ht="12.75">
      <c r="A84" s="11">
        <v>23743</v>
      </c>
      <c r="B84" s="12">
        <v>714.79277</v>
      </c>
      <c r="C84" s="12">
        <v>0</v>
      </c>
      <c r="D84" s="13">
        <v>7.6530865</v>
      </c>
      <c r="E84" s="12">
        <v>440</v>
      </c>
      <c r="F84" s="12">
        <v>143</v>
      </c>
      <c r="G84" s="14">
        <v>563.9685</v>
      </c>
      <c r="H84" s="14">
        <v>759.08911</v>
      </c>
      <c r="I84" s="14">
        <v>-108.74607</v>
      </c>
      <c r="J84" s="31">
        <f t="shared" si="29"/>
        <v>2628.5034665</v>
      </c>
      <c r="K84" s="12">
        <f>Inflows!J81</f>
        <v>2688.4705177</v>
      </c>
      <c r="L84" s="31">
        <f t="shared" si="30"/>
        <v>-239.86820480000097</v>
      </c>
      <c r="M84" s="12"/>
      <c r="N84" s="12">
        <v>3588</v>
      </c>
      <c r="O84" s="12"/>
      <c r="P84" s="12">
        <f t="shared" si="21"/>
        <v>14352</v>
      </c>
      <c r="Q84" s="12">
        <f>4*('Assets v. Liab'!H79-'Assets v. Liab'!H80)</f>
        <v>-13597.52956199972</v>
      </c>
      <c r="R84" s="12">
        <f t="shared" si="31"/>
        <v>-13653.52956199972</v>
      </c>
      <c r="S84" s="12"/>
      <c r="T84" s="12">
        <v>-56</v>
      </c>
      <c r="U84" s="12"/>
      <c r="V84" s="12">
        <f t="shared" si="22"/>
        <v>224</v>
      </c>
      <c r="W84" s="31">
        <f t="shared" si="23"/>
        <v>738.6022332002794</v>
      </c>
      <c r="X84" s="31">
        <f>Stocks!$Q85</f>
        <v>612790.779</v>
      </c>
      <c r="Y84" s="40">
        <f t="shared" si="24"/>
        <v>0.0012053089871972102</v>
      </c>
      <c r="Z84" s="31">
        <f t="shared" si="32"/>
        <v>-13837.39776679972</v>
      </c>
      <c r="AA84" s="33">
        <f t="shared" si="33"/>
        <v>-0.022580949715628344</v>
      </c>
      <c r="AB84" s="12">
        <v>696.5</v>
      </c>
      <c r="AC84" s="42">
        <f t="shared" si="25"/>
        <v>0.02060588657573582</v>
      </c>
      <c r="AD84" s="40">
        <f t="shared" si="26"/>
        <v>-0.01986704632706349</v>
      </c>
      <c r="AE84" s="40">
        <f t="shared" si="27"/>
        <v>0.00032160804020100504</v>
      </c>
      <c r="AF84" s="43">
        <f t="shared" si="34"/>
        <v>0.0010604482888733372</v>
      </c>
      <c r="AG84" s="44">
        <f t="shared" si="28"/>
        <v>0.004665819359530539</v>
      </c>
      <c r="AH84" s="10">
        <f t="shared" si="35"/>
        <v>1965</v>
      </c>
      <c r="AI84" s="7">
        <f t="shared" si="36"/>
        <v>-0.02387891104021381</v>
      </c>
      <c r="AJ84" s="40">
        <f t="shared" si="39"/>
        <v>-0.003911720178486802</v>
      </c>
      <c r="AK84" s="42">
        <f t="shared" si="37"/>
        <v>-0.00442904205257762</v>
      </c>
      <c r="AL84" s="42">
        <f t="shared" si="38"/>
        <v>-0.027564946498873276</v>
      </c>
      <c r="AM84" s="7">
        <v>0</v>
      </c>
      <c r="AN84" s="40">
        <f t="shared" si="40"/>
        <v>-0.0007021203277200051</v>
      </c>
    </row>
    <row r="85" spans="1:40" ht="12.75">
      <c r="A85" s="11">
        <v>23833</v>
      </c>
      <c r="B85" s="12">
        <v>926.4784</v>
      </c>
      <c r="C85" s="12">
        <v>0</v>
      </c>
      <c r="D85" s="13">
        <v>6.2760764</v>
      </c>
      <c r="E85" s="12">
        <v>473</v>
      </c>
      <c r="F85" s="12">
        <v>151</v>
      </c>
      <c r="G85" s="14">
        <v>580.11544</v>
      </c>
      <c r="H85" s="14">
        <v>784.27336</v>
      </c>
      <c r="I85" s="14">
        <v>-113.02561</v>
      </c>
      <c r="J85" s="31">
        <f t="shared" si="29"/>
        <v>2921.1432764</v>
      </c>
      <c r="K85" s="12">
        <f>Inflows!J82</f>
        <v>3036.782833</v>
      </c>
      <c r="L85" s="31">
        <f t="shared" si="30"/>
        <v>-462.5582264000004</v>
      </c>
      <c r="M85" s="12"/>
      <c r="N85" s="12">
        <v>3776</v>
      </c>
      <c r="O85" s="12"/>
      <c r="P85" s="12">
        <f t="shared" si="21"/>
        <v>15104</v>
      </c>
      <c r="Q85" s="12">
        <f>4*('Assets v. Liab'!H80-'Assets v. Liab'!H81)</f>
        <v>-15178.559239600087</v>
      </c>
      <c r="R85" s="12">
        <f t="shared" si="31"/>
        <v>-14848.559239600087</v>
      </c>
      <c r="S85" s="12"/>
      <c r="T85" s="12">
        <v>330</v>
      </c>
      <c r="U85" s="12"/>
      <c r="V85" s="12">
        <f t="shared" si="22"/>
        <v>-1320</v>
      </c>
      <c r="W85" s="31">
        <f t="shared" si="23"/>
        <v>-1857.117466000087</v>
      </c>
      <c r="X85" s="31">
        <f>Stocks!$Q86</f>
        <v>594235.915</v>
      </c>
      <c r="Y85" s="40">
        <f t="shared" si="24"/>
        <v>-0.0031252191581185172</v>
      </c>
      <c r="Z85" s="31">
        <f t="shared" si="32"/>
        <v>-15641.117466000087</v>
      </c>
      <c r="AA85" s="33">
        <f t="shared" si="33"/>
        <v>-0.02632139369428737</v>
      </c>
      <c r="AB85" s="12">
        <v>709</v>
      </c>
      <c r="AC85" s="42">
        <f t="shared" si="25"/>
        <v>0.02130324400564175</v>
      </c>
      <c r="AD85" s="40">
        <f t="shared" si="26"/>
        <v>-0.022060814479548784</v>
      </c>
      <c r="AE85" s="40">
        <f t="shared" si="27"/>
        <v>-0.0018617771509167843</v>
      </c>
      <c r="AF85" s="43">
        <f t="shared" si="34"/>
        <v>-0.002619347624823818</v>
      </c>
      <c r="AG85" s="44">
        <f t="shared" si="28"/>
        <v>0.006236434901448189</v>
      </c>
      <c r="AH85" s="10">
        <f t="shared" si="35"/>
        <v>1965</v>
      </c>
      <c r="AI85" s="7">
        <f t="shared" si="36"/>
        <v>-0.02457289568617741</v>
      </c>
      <c r="AJ85" s="40">
        <f t="shared" si="39"/>
        <v>-0.0037447316826308952</v>
      </c>
      <c r="AK85" s="42">
        <f t="shared" si="37"/>
        <v>-0.004233398142662771</v>
      </c>
      <c r="AL85" s="42">
        <f t="shared" si="38"/>
        <v>-0.028414048851814214</v>
      </c>
      <c r="AM85" s="7">
        <v>0</v>
      </c>
      <c r="AN85" s="40">
        <f t="shared" si="40"/>
        <v>1.8002394860077288E-05</v>
      </c>
    </row>
    <row r="86" spans="1:40" ht="12.75">
      <c r="A86" s="11">
        <v>23924</v>
      </c>
      <c r="B86" s="12">
        <v>747.8251</v>
      </c>
      <c r="C86" s="12">
        <v>0</v>
      </c>
      <c r="D86" s="13">
        <v>8.5021181</v>
      </c>
      <c r="E86" s="12">
        <v>487</v>
      </c>
      <c r="F86" s="12">
        <v>147</v>
      </c>
      <c r="G86" s="14">
        <v>601.14303</v>
      </c>
      <c r="H86" s="14">
        <v>819.93214</v>
      </c>
      <c r="I86" s="14">
        <v>-114.75052</v>
      </c>
      <c r="J86" s="31">
        <f t="shared" si="29"/>
        <v>2811.4023881</v>
      </c>
      <c r="K86" s="12">
        <f>Inflows!J83</f>
        <v>838.4719599999999</v>
      </c>
      <c r="L86" s="31">
        <f t="shared" si="30"/>
        <v>7891.7217124</v>
      </c>
      <c r="M86" s="12"/>
      <c r="N86" s="12">
        <v>4140</v>
      </c>
      <c r="O86" s="12"/>
      <c r="P86" s="12">
        <f t="shared" si="21"/>
        <v>16560</v>
      </c>
      <c r="Q86" s="12">
        <f>4*('Assets v. Liab'!H81-'Assets v. Liab'!H82)</f>
        <v>-4429.03644679999</v>
      </c>
      <c r="R86" s="12">
        <f t="shared" si="31"/>
        <v>-4416.03644679999</v>
      </c>
      <c r="S86" s="12"/>
      <c r="T86" s="12">
        <v>13</v>
      </c>
      <c r="U86" s="12"/>
      <c r="V86" s="12">
        <f t="shared" si="22"/>
        <v>-52</v>
      </c>
      <c r="W86" s="31">
        <f t="shared" si="23"/>
        <v>19970.685265600012</v>
      </c>
      <c r="X86" s="31">
        <f>Stocks!$Q87</f>
        <v>643948.463</v>
      </c>
      <c r="Y86" s="40">
        <f t="shared" si="24"/>
        <v>0.031012862694883105</v>
      </c>
      <c r="Z86" s="31">
        <f t="shared" si="32"/>
        <v>3462.68526560001</v>
      </c>
      <c r="AA86" s="33">
        <f t="shared" si="33"/>
        <v>0.005377270798144618</v>
      </c>
      <c r="AB86" s="12">
        <v>726.2</v>
      </c>
      <c r="AC86" s="42">
        <f t="shared" si="25"/>
        <v>0.022803635362159184</v>
      </c>
      <c r="AD86" s="40">
        <f t="shared" si="26"/>
        <v>0.004768225372624635</v>
      </c>
      <c r="AE86" s="40">
        <f t="shared" si="27"/>
        <v>-7.160561828697329E-05</v>
      </c>
      <c r="AF86" s="43">
        <f t="shared" si="34"/>
        <v>0.027500255116496848</v>
      </c>
      <c r="AG86" s="44">
        <f t="shared" si="28"/>
        <v>0.004645248139989737</v>
      </c>
      <c r="AH86" s="10">
        <f t="shared" si="35"/>
        <v>1965</v>
      </c>
      <c r="AI86" s="7">
        <f t="shared" si="36"/>
        <v>-0.022188555914832854</v>
      </c>
      <c r="AJ86" s="40">
        <f t="shared" si="39"/>
        <v>-0.0007176109353897999</v>
      </c>
      <c r="AK86" s="42">
        <f t="shared" si="37"/>
        <v>-0.0009870222859170536</v>
      </c>
      <c r="AL86" s="42">
        <f t="shared" si="38"/>
        <v>-0.025673288849791757</v>
      </c>
      <c r="AM86" s="7">
        <v>0</v>
      </c>
      <c r="AN86" s="40">
        <f t="shared" si="40"/>
        <v>0.00027870647300585485</v>
      </c>
    </row>
    <row r="87" spans="1:40" ht="12.75">
      <c r="A87" s="11">
        <v>24016</v>
      </c>
      <c r="B87" s="12">
        <v>967.4402</v>
      </c>
      <c r="C87" s="12">
        <v>0</v>
      </c>
      <c r="D87" s="13">
        <v>7.5082672</v>
      </c>
      <c r="E87" s="12">
        <v>553</v>
      </c>
      <c r="F87" s="12">
        <v>163</v>
      </c>
      <c r="G87" s="14">
        <v>631.79571</v>
      </c>
      <c r="H87" s="14">
        <v>945.86232</v>
      </c>
      <c r="I87" s="14">
        <v>-128.10682</v>
      </c>
      <c r="J87" s="31">
        <f t="shared" si="29"/>
        <v>3268.6064971999995</v>
      </c>
      <c r="K87" s="12">
        <f>Inflows!J84</f>
        <v>6087.928328</v>
      </c>
      <c r="L87" s="31">
        <f t="shared" si="30"/>
        <v>-11277.287323200002</v>
      </c>
      <c r="M87" s="12"/>
      <c r="N87" s="12">
        <v>4084</v>
      </c>
      <c r="O87" s="12"/>
      <c r="P87" s="12">
        <f t="shared" si="21"/>
        <v>16336</v>
      </c>
      <c r="Q87" s="12">
        <f>4*('Assets v. Liab'!H82-'Assets v. Liab'!H83)</f>
        <v>-24920.81643639994</v>
      </c>
      <c r="R87" s="12">
        <f t="shared" si="31"/>
        <v>-25235.81643639994</v>
      </c>
      <c r="S87" s="12"/>
      <c r="T87" s="12">
        <v>-315</v>
      </c>
      <c r="U87" s="12"/>
      <c r="V87" s="12">
        <f t="shared" si="22"/>
        <v>1260</v>
      </c>
      <c r="W87" s="31">
        <f t="shared" si="23"/>
        <v>-18602.103759599937</v>
      </c>
      <c r="X87" s="31">
        <f>Stocks!$Q88</f>
        <v>680978.932</v>
      </c>
      <c r="Y87" s="40">
        <f t="shared" si="24"/>
        <v>-0.02731670964469711</v>
      </c>
      <c r="Z87" s="31">
        <f t="shared" si="32"/>
        <v>-36198.10375959994</v>
      </c>
      <c r="AA87" s="33">
        <f t="shared" si="33"/>
        <v>-0.05315598186464884</v>
      </c>
      <c r="AB87" s="12">
        <v>748.7</v>
      </c>
      <c r="AC87" s="42">
        <f t="shared" si="25"/>
        <v>0.021819153198878054</v>
      </c>
      <c r="AD87" s="40">
        <f t="shared" si="26"/>
        <v>-0.048347941444637284</v>
      </c>
      <c r="AE87" s="40">
        <f t="shared" si="27"/>
        <v>0.0016829170562308</v>
      </c>
      <c r="AF87" s="43">
        <f t="shared" si="34"/>
        <v>-0.024845871189528433</v>
      </c>
      <c r="AG87" s="44">
        <f t="shared" si="28"/>
        <v>0.005682643938241543</v>
      </c>
      <c r="AH87" s="10">
        <f t="shared" si="35"/>
        <v>1965</v>
      </c>
      <c r="AI87" s="7">
        <f t="shared" si="36"/>
        <v>-0.02137689421965623</v>
      </c>
      <c r="AJ87" s="40">
        <f t="shared" si="39"/>
        <v>0.0002738711477544836</v>
      </c>
      <c r="AK87" s="42">
        <f t="shared" si="37"/>
        <v>0.000444060719816172</v>
      </c>
      <c r="AL87" s="42">
        <f t="shared" si="38"/>
        <v>-0.024170263619104987</v>
      </c>
      <c r="AM87" s="7">
        <v>0</v>
      </c>
      <c r="AN87" s="40">
        <f t="shared" si="40"/>
        <v>1.7785581807011904E-05</v>
      </c>
    </row>
    <row r="88" spans="1:40" ht="12.75">
      <c r="A88" s="11">
        <v>24108</v>
      </c>
      <c r="B88" s="12">
        <v>754.0957</v>
      </c>
      <c r="C88" s="12">
        <v>0</v>
      </c>
      <c r="D88" s="13">
        <v>8.4784028</v>
      </c>
      <c r="E88" s="12">
        <v>621</v>
      </c>
      <c r="F88" s="12">
        <v>190</v>
      </c>
      <c r="G88" s="14">
        <v>669.00612</v>
      </c>
      <c r="H88" s="14">
        <v>1014.452</v>
      </c>
      <c r="I88" s="14">
        <v>-140.43413</v>
      </c>
      <c r="J88" s="31">
        <f t="shared" si="29"/>
        <v>3257.0322228000005</v>
      </c>
      <c r="K88" s="12">
        <f>Inflows!J85</f>
        <v>3676.6728470000003</v>
      </c>
      <c r="L88" s="31">
        <f t="shared" si="30"/>
        <v>-1678.5624967999993</v>
      </c>
      <c r="M88" s="12"/>
      <c r="N88" s="12">
        <v>4342</v>
      </c>
      <c r="O88" s="12"/>
      <c r="P88" s="12">
        <f t="shared" si="21"/>
        <v>17368</v>
      </c>
      <c r="Q88" s="12">
        <f>4*('Assets v. Liab'!H83-'Assets v. Liab'!H84)</f>
        <v>-19473.702902400168</v>
      </c>
      <c r="R88" s="12">
        <f t="shared" si="31"/>
        <v>-19605.702902400168</v>
      </c>
      <c r="S88" s="12"/>
      <c r="T88" s="12">
        <v>-132</v>
      </c>
      <c r="U88" s="12"/>
      <c r="V88" s="12">
        <f t="shared" si="22"/>
        <v>528</v>
      </c>
      <c r="W88" s="31">
        <f t="shared" si="23"/>
        <v>-3256.265399200165</v>
      </c>
      <c r="X88" s="31">
        <f>Stocks!$Q89</f>
        <v>666559.121</v>
      </c>
      <c r="Y88" s="40">
        <f t="shared" si="24"/>
        <v>-0.004885186169705365</v>
      </c>
      <c r="Z88" s="31">
        <f t="shared" si="32"/>
        <v>-21152.265399200165</v>
      </c>
      <c r="AA88" s="33">
        <f t="shared" si="33"/>
        <v>-0.03173351730221116</v>
      </c>
      <c r="AB88" s="12">
        <v>772.3</v>
      </c>
      <c r="AC88" s="42">
        <f t="shared" si="25"/>
        <v>0.022488670205878546</v>
      </c>
      <c r="AD88" s="40">
        <f t="shared" si="26"/>
        <v>-0.027388664248608266</v>
      </c>
      <c r="AE88" s="40">
        <f t="shared" si="27"/>
        <v>0.0006836721481289654</v>
      </c>
      <c r="AF88" s="43">
        <f t="shared" si="34"/>
        <v>-0.0042163218946007575</v>
      </c>
      <c r="AG88" s="44">
        <f t="shared" si="28"/>
        <v>0.004525304215288054</v>
      </c>
      <c r="AH88" s="10">
        <f t="shared" si="35"/>
        <v>1966</v>
      </c>
      <c r="AI88" s="7">
        <f t="shared" si="36"/>
        <v>-0.023257298700042426</v>
      </c>
      <c r="AJ88" s="40">
        <f t="shared" si="39"/>
        <v>-0.0010453213981140399</v>
      </c>
      <c r="AK88" s="42">
        <f t="shared" si="37"/>
        <v>-0.0010785630694094724</v>
      </c>
      <c r="AL88" s="42">
        <f t="shared" si="38"/>
        <v>-0.02645840551575069</v>
      </c>
      <c r="AM88" s="7">
        <v>0</v>
      </c>
      <c r="AN88" s="40">
        <f t="shared" si="40"/>
        <v>0.000108301608789002</v>
      </c>
    </row>
    <row r="89" spans="1:40" ht="12.75">
      <c r="A89" s="11">
        <v>24198</v>
      </c>
      <c r="B89" s="12">
        <v>1000.7601</v>
      </c>
      <c r="C89" s="12">
        <v>0</v>
      </c>
      <c r="D89" s="13">
        <v>8.9735399</v>
      </c>
      <c r="E89" s="12">
        <v>727</v>
      </c>
      <c r="F89" s="12">
        <v>211</v>
      </c>
      <c r="G89" s="14">
        <v>737.72874</v>
      </c>
      <c r="H89" s="14">
        <v>1039.8803</v>
      </c>
      <c r="I89" s="14">
        <v>-147.72625</v>
      </c>
      <c r="J89" s="31">
        <f t="shared" si="29"/>
        <v>3725.3426799</v>
      </c>
      <c r="K89" s="12">
        <f>Inflows!J86</f>
        <v>1841.4339842999998</v>
      </c>
      <c r="L89" s="31">
        <f t="shared" si="30"/>
        <v>7535.6347824</v>
      </c>
      <c r="M89" s="12"/>
      <c r="N89" s="12">
        <v>4267</v>
      </c>
      <c r="O89" s="12"/>
      <c r="P89" s="12">
        <f t="shared" si="21"/>
        <v>17068</v>
      </c>
      <c r="Q89" s="12">
        <f>4*('Assets v. Liab'!H84-'Assets v. Liab'!H85)</f>
        <v>-27817.241828399943</v>
      </c>
      <c r="R89" s="12">
        <f t="shared" si="31"/>
        <v>-26309.241828399943</v>
      </c>
      <c r="S89" s="12"/>
      <c r="T89" s="12">
        <v>1508</v>
      </c>
      <c r="U89" s="12"/>
      <c r="V89" s="12">
        <f t="shared" si="22"/>
        <v>-6032</v>
      </c>
      <c r="W89" s="31">
        <f t="shared" si="23"/>
        <v>-9245.607045999943</v>
      </c>
      <c r="X89" s="31">
        <f>Stocks!$Q90</f>
        <v>642465.487</v>
      </c>
      <c r="Y89" s="40">
        <f t="shared" si="24"/>
        <v>-0.014390822905013019</v>
      </c>
      <c r="Z89" s="31">
        <f t="shared" si="32"/>
        <v>-20281.607045999943</v>
      </c>
      <c r="AA89" s="33">
        <f t="shared" si="33"/>
        <v>-0.031568399324771734</v>
      </c>
      <c r="AB89" s="12">
        <v>781.5</v>
      </c>
      <c r="AC89" s="42">
        <f t="shared" si="25"/>
        <v>0.021840051183621242</v>
      </c>
      <c r="AD89" s="40">
        <f t="shared" si="26"/>
        <v>-0.025952152330134284</v>
      </c>
      <c r="AE89" s="40">
        <f t="shared" si="27"/>
        <v>-0.007718490083173385</v>
      </c>
      <c r="AF89" s="43">
        <f t="shared" si="34"/>
        <v>-0.011830591229686428</v>
      </c>
      <c r="AG89" s="44">
        <f t="shared" si="28"/>
        <v>0.00623074776933504</v>
      </c>
      <c r="AH89" s="10">
        <f t="shared" si="35"/>
        <v>1966</v>
      </c>
      <c r="AI89" s="7">
        <f t="shared" si="36"/>
        <v>-0.0242301331626888</v>
      </c>
      <c r="AJ89" s="40">
        <f t="shared" si="39"/>
        <v>-0.0033481322993296914</v>
      </c>
      <c r="AK89" s="42">
        <f t="shared" si="37"/>
        <v>-0.0038949640061330965</v>
      </c>
      <c r="AL89" s="42">
        <f t="shared" si="38"/>
        <v>-0.02777015692337178</v>
      </c>
      <c r="AM89" s="7">
        <v>0</v>
      </c>
      <c r="AN89" s="40">
        <f t="shared" si="40"/>
        <v>-0.001355876624275148</v>
      </c>
    </row>
    <row r="90" spans="1:40" ht="12.75">
      <c r="A90" s="11">
        <v>24289</v>
      </c>
      <c r="B90" s="12">
        <v>824.0393</v>
      </c>
      <c r="C90" s="12">
        <v>0</v>
      </c>
      <c r="D90" s="13">
        <v>18.241192</v>
      </c>
      <c r="E90" s="12">
        <v>790</v>
      </c>
      <c r="F90" s="12">
        <v>213</v>
      </c>
      <c r="G90" s="14">
        <v>807.41843</v>
      </c>
      <c r="H90" s="14">
        <v>1173.5682</v>
      </c>
      <c r="I90" s="14">
        <v>-164.43794</v>
      </c>
      <c r="J90" s="31">
        <f t="shared" si="29"/>
        <v>3826.2671219999993</v>
      </c>
      <c r="K90" s="12">
        <f>Inflows!J87</f>
        <v>-174.89479699999993</v>
      </c>
      <c r="L90" s="31">
        <f t="shared" si="30"/>
        <v>16004.647675999997</v>
      </c>
      <c r="M90" s="12"/>
      <c r="N90" s="12">
        <v>4295</v>
      </c>
      <c r="O90" s="12"/>
      <c r="P90" s="12">
        <f t="shared" si="21"/>
        <v>17180</v>
      </c>
      <c r="Q90" s="12">
        <f>4*('Assets v. Liab'!H85-'Assets v. Liab'!H86)</f>
        <v>-13967.697768399958</v>
      </c>
      <c r="R90" s="12">
        <f t="shared" si="31"/>
        <v>-13700.697768399958</v>
      </c>
      <c r="S90" s="12"/>
      <c r="T90" s="12">
        <v>267</v>
      </c>
      <c r="U90" s="12"/>
      <c r="V90" s="12">
        <f t="shared" si="22"/>
        <v>-1068</v>
      </c>
      <c r="W90" s="31">
        <f t="shared" si="23"/>
        <v>18148.94990760004</v>
      </c>
      <c r="X90" s="31">
        <f>Stocks!$Q91</f>
        <v>586228.25</v>
      </c>
      <c r="Y90" s="40">
        <f t="shared" si="24"/>
        <v>0.030958845650307775</v>
      </c>
      <c r="Z90" s="31">
        <f t="shared" si="32"/>
        <v>2036.9499076000393</v>
      </c>
      <c r="AA90" s="33">
        <f t="shared" si="33"/>
        <v>0.003474670331223443</v>
      </c>
      <c r="AB90" s="12">
        <v>794.8</v>
      </c>
      <c r="AC90" s="42">
        <f t="shared" si="25"/>
        <v>0.021615500754906893</v>
      </c>
      <c r="AD90" s="40">
        <f t="shared" si="26"/>
        <v>0.0025628458827378453</v>
      </c>
      <c r="AE90" s="40">
        <f t="shared" si="27"/>
        <v>-0.0013437342727730247</v>
      </c>
      <c r="AF90" s="43">
        <f t="shared" si="34"/>
        <v>0.022834612364871717</v>
      </c>
      <c r="AG90" s="44">
        <f t="shared" si="28"/>
        <v>0.005622651586647352</v>
      </c>
      <c r="AH90" s="10">
        <f t="shared" si="35"/>
        <v>1966</v>
      </c>
      <c r="AI90" s="7">
        <f t="shared" si="36"/>
        <v>-0.024781478035160495</v>
      </c>
      <c r="AJ90" s="40">
        <f t="shared" si="39"/>
        <v>-0.004514542987235975</v>
      </c>
      <c r="AK90" s="42">
        <f t="shared" si="37"/>
        <v>-0.003908468267276929</v>
      </c>
      <c r="AL90" s="42">
        <f t="shared" si="38"/>
        <v>-0.028245807040102072</v>
      </c>
      <c r="AM90" s="7">
        <v>0</v>
      </c>
      <c r="AN90" s="40">
        <f t="shared" si="40"/>
        <v>-0.0016739087878966607</v>
      </c>
    </row>
    <row r="91" spans="1:40" ht="12.75">
      <c r="A91" s="11">
        <v>24381</v>
      </c>
      <c r="B91" s="12">
        <v>1002.9479</v>
      </c>
      <c r="C91" s="12">
        <v>0</v>
      </c>
      <c r="D91" s="13">
        <v>21.01543</v>
      </c>
      <c r="E91" s="12">
        <v>835</v>
      </c>
      <c r="F91" s="12">
        <v>234</v>
      </c>
      <c r="G91" s="14">
        <v>866.68304</v>
      </c>
      <c r="H91" s="14">
        <v>1276.1269</v>
      </c>
      <c r="I91" s="14">
        <v>-174.27041</v>
      </c>
      <c r="J91" s="31">
        <f t="shared" si="29"/>
        <v>4235.77327</v>
      </c>
      <c r="K91" s="12">
        <f>Inflows!J88</f>
        <v>-1817.7203459999996</v>
      </c>
      <c r="L91" s="31">
        <f t="shared" si="30"/>
        <v>24213.974464</v>
      </c>
      <c r="M91" s="12"/>
      <c r="N91" s="12">
        <v>3900</v>
      </c>
      <c r="O91" s="12"/>
      <c r="P91" s="12">
        <f t="shared" si="21"/>
        <v>15600</v>
      </c>
      <c r="Q91" s="12">
        <f>4*('Assets v. Liab'!H86-'Assets v. Liab'!H87)</f>
        <v>-24522.02459200006</v>
      </c>
      <c r="R91" s="12">
        <f t="shared" si="31"/>
        <v>-24906.02459200006</v>
      </c>
      <c r="S91" s="12"/>
      <c r="T91" s="12">
        <v>-384</v>
      </c>
      <c r="U91" s="12"/>
      <c r="V91" s="12">
        <f t="shared" si="22"/>
        <v>1536</v>
      </c>
      <c r="W91" s="31">
        <f t="shared" si="23"/>
        <v>16827.94987199994</v>
      </c>
      <c r="X91" s="31">
        <f>Stocks!$Q92</f>
        <v>612378.208</v>
      </c>
      <c r="Y91" s="40">
        <f t="shared" si="24"/>
        <v>0.027479668042008347</v>
      </c>
      <c r="Z91" s="31">
        <f t="shared" si="32"/>
        <v>-308.0501280000608</v>
      </c>
      <c r="AA91" s="33">
        <f t="shared" si="33"/>
        <v>-0.0005030390108200271</v>
      </c>
      <c r="AB91" s="12">
        <v>808.6</v>
      </c>
      <c r="AC91" s="42">
        <f t="shared" si="25"/>
        <v>0.01929260450160772</v>
      </c>
      <c r="AD91" s="40">
        <f t="shared" si="26"/>
        <v>-0.00038096726193428244</v>
      </c>
      <c r="AE91" s="40">
        <f t="shared" si="27"/>
        <v>0.0018995795201582984</v>
      </c>
      <c r="AF91" s="43">
        <f t="shared" si="34"/>
        <v>0.020811216759831733</v>
      </c>
      <c r="AG91" s="44">
        <f t="shared" si="28"/>
        <v>0.006551166497420496</v>
      </c>
      <c r="AH91" s="10">
        <f t="shared" si="35"/>
        <v>1966</v>
      </c>
      <c r="AI91" s="7">
        <f t="shared" si="36"/>
        <v>-0.012789734489484747</v>
      </c>
      <c r="AJ91" s="40">
        <f t="shared" si="39"/>
        <v>0.006899729000104068</v>
      </c>
      <c r="AK91" s="42">
        <f t="shared" si="37"/>
        <v>0.009790626154399433</v>
      </c>
      <c r="AL91" s="42">
        <f t="shared" si="38"/>
        <v>-0.01508257132664487</v>
      </c>
      <c r="AM91" s="7">
        <v>0</v>
      </c>
      <c r="AN91" s="40">
        <f t="shared" si="40"/>
        <v>-0.0016197431719147863</v>
      </c>
    </row>
    <row r="92" spans="1:40" ht="12.75">
      <c r="A92" s="11">
        <v>24473</v>
      </c>
      <c r="B92" s="12">
        <v>907.1433</v>
      </c>
      <c r="C92" s="12">
        <v>0</v>
      </c>
      <c r="D92" s="13">
        <v>32.080116</v>
      </c>
      <c r="E92" s="12">
        <v>814</v>
      </c>
      <c r="F92" s="12">
        <v>234</v>
      </c>
      <c r="G92" s="14">
        <v>843.94393</v>
      </c>
      <c r="H92" s="14">
        <v>1076.6281</v>
      </c>
      <c r="I92" s="14">
        <v>-153.69804</v>
      </c>
      <c r="J92" s="31">
        <f t="shared" si="29"/>
        <v>3907.7954459999996</v>
      </c>
      <c r="K92" s="12">
        <f>Inflows!J89</f>
        <v>7696.011981000001</v>
      </c>
      <c r="L92" s="31">
        <f t="shared" si="30"/>
        <v>-15152.866140000004</v>
      </c>
      <c r="M92" s="12"/>
      <c r="N92" s="12">
        <v>4351</v>
      </c>
      <c r="O92" s="12"/>
      <c r="P92" s="12">
        <f t="shared" si="21"/>
        <v>17404</v>
      </c>
      <c r="Q92" s="12">
        <f>4*('Assets v. Liab'!H87-'Assets v. Liab'!H88)</f>
        <v>-15288.088703999994</v>
      </c>
      <c r="R92" s="12">
        <f t="shared" si="31"/>
        <v>-15036.088703999994</v>
      </c>
      <c r="S92" s="12"/>
      <c r="T92" s="12">
        <v>252</v>
      </c>
      <c r="U92" s="12"/>
      <c r="V92" s="12">
        <f t="shared" si="22"/>
        <v>-1008</v>
      </c>
      <c r="W92" s="31">
        <f t="shared" si="23"/>
        <v>-14044.954844</v>
      </c>
      <c r="X92" s="31">
        <f>Stocks!$Q93</f>
        <v>700496.9839999999</v>
      </c>
      <c r="Y92" s="40">
        <f t="shared" si="24"/>
        <v>-0.020049986173816276</v>
      </c>
      <c r="Z92" s="31">
        <f t="shared" si="32"/>
        <v>-30440.954844</v>
      </c>
      <c r="AA92" s="33">
        <f t="shared" si="33"/>
        <v>-0.043456225421807104</v>
      </c>
      <c r="AB92" s="12">
        <v>819.3</v>
      </c>
      <c r="AC92" s="42">
        <f t="shared" si="25"/>
        <v>0.0212425241059441</v>
      </c>
      <c r="AD92" s="40">
        <f t="shared" si="26"/>
        <v>-0.037154833203954594</v>
      </c>
      <c r="AE92" s="40">
        <f t="shared" si="27"/>
        <v>-0.0012303185646283413</v>
      </c>
      <c r="AF92" s="43">
        <f t="shared" si="34"/>
        <v>-0.017142627662638837</v>
      </c>
      <c r="AG92" s="44">
        <f t="shared" si="28"/>
        <v>0.005179998319593051</v>
      </c>
      <c r="AH92" s="10">
        <f t="shared" si="35"/>
        <v>1967</v>
      </c>
      <c r="AI92" s="7">
        <f t="shared" si="36"/>
        <v>-0.015231276728321329</v>
      </c>
      <c r="AJ92" s="40">
        <f t="shared" si="39"/>
        <v>0.0036681525580945463</v>
      </c>
      <c r="AK92" s="42">
        <f t="shared" si="37"/>
        <v>0.005999426153371706</v>
      </c>
      <c r="AL92" s="42">
        <f t="shared" si="38"/>
        <v>-0.018013248356543856</v>
      </c>
      <c r="AM92" s="7">
        <v>0</v>
      </c>
      <c r="AN92" s="40">
        <f t="shared" si="40"/>
        <v>-0.002098240850104113</v>
      </c>
    </row>
    <row r="93" spans="1:40" ht="12.75">
      <c r="A93" s="11">
        <v>24563</v>
      </c>
      <c r="B93" s="12">
        <v>1152.7658</v>
      </c>
      <c r="C93" s="12">
        <v>0</v>
      </c>
      <c r="D93" s="13">
        <v>32.977343</v>
      </c>
      <c r="E93" s="12">
        <v>813</v>
      </c>
      <c r="F93" s="12">
        <v>217</v>
      </c>
      <c r="G93" s="14">
        <v>870.50913</v>
      </c>
      <c r="H93" s="14">
        <v>916.5405</v>
      </c>
      <c r="I93" s="14">
        <v>-132.07034</v>
      </c>
      <c r="J93" s="31">
        <f t="shared" si="29"/>
        <v>4002.7927729999997</v>
      </c>
      <c r="K93" s="12">
        <f>Inflows!J90</f>
        <v>6450.043958</v>
      </c>
      <c r="L93" s="31">
        <f t="shared" si="30"/>
        <v>-9789.004740000002</v>
      </c>
      <c r="M93" s="12"/>
      <c r="N93" s="12">
        <v>4554</v>
      </c>
      <c r="O93" s="12"/>
      <c r="P93" s="12">
        <f t="shared" si="21"/>
        <v>18216</v>
      </c>
      <c r="Q93" s="12">
        <f>4*('Assets v. Liab'!H88-'Assets v. Liab'!H89)</f>
        <v>-30591.989307999844</v>
      </c>
      <c r="R93" s="12">
        <f t="shared" si="31"/>
        <v>-30111.989307999844</v>
      </c>
      <c r="S93" s="12"/>
      <c r="T93" s="12">
        <v>480</v>
      </c>
      <c r="U93" s="12"/>
      <c r="V93" s="12">
        <f t="shared" si="22"/>
        <v>-1920</v>
      </c>
      <c r="W93" s="31">
        <f t="shared" si="23"/>
        <v>-24084.994047999848</v>
      </c>
      <c r="X93" s="31">
        <f>Stocks!$Q94</f>
        <v>718910.3659999999</v>
      </c>
      <c r="Y93" s="40">
        <f t="shared" si="24"/>
        <v>-0.03350208202172432</v>
      </c>
      <c r="Z93" s="31">
        <f t="shared" si="32"/>
        <v>-40380.99404799985</v>
      </c>
      <c r="AA93" s="33">
        <f t="shared" si="33"/>
        <v>-0.056169720117792615</v>
      </c>
      <c r="AB93" s="12">
        <v>823.9</v>
      </c>
      <c r="AC93" s="42">
        <f t="shared" si="25"/>
        <v>0.02210947930574099</v>
      </c>
      <c r="AD93" s="40">
        <f t="shared" si="26"/>
        <v>-0.04901200879718394</v>
      </c>
      <c r="AE93" s="40">
        <f t="shared" si="27"/>
        <v>-0.0023303799004733582</v>
      </c>
      <c r="AF93" s="43">
        <f t="shared" si="34"/>
        <v>-0.02923290939191631</v>
      </c>
      <c r="AG93" s="44">
        <f t="shared" si="28"/>
        <v>0.00641396120862166</v>
      </c>
      <c r="AH93" s="10">
        <f t="shared" si="35"/>
        <v>1967</v>
      </c>
      <c r="AI93" s="7">
        <f t="shared" si="36"/>
        <v>-0.02099624084508374</v>
      </c>
      <c r="AJ93" s="40">
        <f t="shared" si="39"/>
        <v>-0.0006824269824629242</v>
      </c>
      <c r="AK93" s="42">
        <f t="shared" si="37"/>
        <v>0.0012216113741938825</v>
      </c>
      <c r="AL93" s="42">
        <f t="shared" si="38"/>
        <v>-0.024163578554799076</v>
      </c>
      <c r="AM93" s="7">
        <v>0</v>
      </c>
      <c r="AN93" s="40">
        <f t="shared" si="40"/>
        <v>-0.0007512133044291064</v>
      </c>
    </row>
    <row r="94" spans="1:40" ht="12.75">
      <c r="A94" s="11">
        <v>24654</v>
      </c>
      <c r="B94" s="12">
        <v>981.1446</v>
      </c>
      <c r="C94" s="12">
        <v>0</v>
      </c>
      <c r="D94" s="13">
        <v>37.99838</v>
      </c>
      <c r="E94" s="12">
        <v>803</v>
      </c>
      <c r="F94" s="12">
        <v>210</v>
      </c>
      <c r="G94" s="14">
        <v>929.44434</v>
      </c>
      <c r="H94" s="14">
        <v>1081.3762</v>
      </c>
      <c r="I94" s="14">
        <v>-150.4343</v>
      </c>
      <c r="J94" s="31">
        <f t="shared" si="29"/>
        <v>4042.9635200000002</v>
      </c>
      <c r="K94" s="12">
        <f>Inflows!J91</f>
        <v>3967.027094</v>
      </c>
      <c r="L94" s="31">
        <f t="shared" si="30"/>
        <v>303.74570400000084</v>
      </c>
      <c r="M94" s="12"/>
      <c r="N94" s="12">
        <v>4563</v>
      </c>
      <c r="O94" s="12"/>
      <c r="P94" s="12">
        <f t="shared" si="21"/>
        <v>18252</v>
      </c>
      <c r="Q94" s="12">
        <f>4*('Assets v. Liab'!H89-'Assets v. Liab'!H90)</f>
        <v>-1396.6829880002188</v>
      </c>
      <c r="R94" s="12">
        <f t="shared" si="31"/>
        <v>-660.6829880002188</v>
      </c>
      <c r="S94" s="12"/>
      <c r="T94" s="12">
        <v>736</v>
      </c>
      <c r="U94" s="12"/>
      <c r="V94" s="12">
        <f t="shared" si="22"/>
        <v>-2944</v>
      </c>
      <c r="W94" s="31">
        <f t="shared" si="23"/>
        <v>14215.062715999782</v>
      </c>
      <c r="X94" s="31">
        <f>Stocks!$Q95</f>
        <v>755612.552</v>
      </c>
      <c r="Y94" s="40">
        <f t="shared" si="24"/>
        <v>0.01881263443596128</v>
      </c>
      <c r="Z94" s="31">
        <f t="shared" si="32"/>
        <v>-1092.937284000218</v>
      </c>
      <c r="AA94" s="33">
        <f t="shared" si="33"/>
        <v>-0.0014464255273517715</v>
      </c>
      <c r="AB94" s="12">
        <v>838.7</v>
      </c>
      <c r="AC94" s="42">
        <f t="shared" si="25"/>
        <v>0.02176225110289734</v>
      </c>
      <c r="AD94" s="40">
        <f t="shared" si="26"/>
        <v>-0.0013031325670683413</v>
      </c>
      <c r="AE94" s="40">
        <f t="shared" si="27"/>
        <v>-0.0035101943483963277</v>
      </c>
      <c r="AF94" s="43">
        <f t="shared" si="34"/>
        <v>0.01694892418743267</v>
      </c>
      <c r="AG94" s="44">
        <f t="shared" si="28"/>
        <v>0.005193903131455656</v>
      </c>
      <c r="AH94" s="10">
        <f t="shared" si="35"/>
        <v>1967</v>
      </c>
      <c r="AI94" s="7">
        <f t="shared" si="36"/>
        <v>-0.021962735457535288</v>
      </c>
      <c r="AJ94" s="40">
        <f t="shared" si="39"/>
        <v>-0.0021538490268226858</v>
      </c>
      <c r="AK94" s="42">
        <f t="shared" si="37"/>
        <v>-0.0018149414293927423</v>
      </c>
      <c r="AL94" s="42">
        <f t="shared" si="38"/>
        <v>-0.02539385251944288</v>
      </c>
      <c r="AM94" s="7">
        <v>0</v>
      </c>
      <c r="AN94" s="40">
        <f t="shared" si="40"/>
        <v>-0.0012928283233349324</v>
      </c>
    </row>
    <row r="95" spans="1:40" ht="12.75">
      <c r="A95" s="11">
        <v>24746</v>
      </c>
      <c r="B95" s="12">
        <v>1158.029</v>
      </c>
      <c r="C95" s="12">
        <v>0</v>
      </c>
      <c r="D95" s="13">
        <v>38.299819</v>
      </c>
      <c r="E95" s="12">
        <v>888</v>
      </c>
      <c r="F95" s="12">
        <v>226</v>
      </c>
      <c r="G95" s="14">
        <v>1038.7056</v>
      </c>
      <c r="H95" s="14">
        <v>1258.6671</v>
      </c>
      <c r="I95" s="14">
        <v>-190.72374</v>
      </c>
      <c r="J95" s="31">
        <f t="shared" si="29"/>
        <v>4607.701519</v>
      </c>
      <c r="K95" s="12">
        <f>Inflows!J92</f>
        <v>4670.993745</v>
      </c>
      <c r="L95" s="31">
        <f t="shared" si="30"/>
        <v>-253.1689039999983</v>
      </c>
      <c r="M95" s="12"/>
      <c r="N95" s="12">
        <v>3996</v>
      </c>
      <c r="O95" s="12"/>
      <c r="P95" s="12">
        <f t="shared" si="21"/>
        <v>15984</v>
      </c>
      <c r="Q95" s="12">
        <f>4*('Assets v. Liab'!H90-'Assets v. Liab'!H91)</f>
        <v>-32470.951996000018</v>
      </c>
      <c r="R95" s="12">
        <f t="shared" si="31"/>
        <v>-31541.951996000018</v>
      </c>
      <c r="S95" s="12"/>
      <c r="T95" s="12">
        <v>929</v>
      </c>
      <c r="U95" s="12"/>
      <c r="V95" s="12">
        <f t="shared" si="22"/>
        <v>-3716</v>
      </c>
      <c r="W95" s="31">
        <f t="shared" si="23"/>
        <v>-20456.120900000016</v>
      </c>
      <c r="X95" s="31">
        <f>Stocks!$Q96</f>
        <v>790401.494</v>
      </c>
      <c r="Y95" s="40">
        <f t="shared" si="24"/>
        <v>-0.025880670842962777</v>
      </c>
      <c r="Z95" s="31">
        <f t="shared" si="32"/>
        <v>-32724.120900000016</v>
      </c>
      <c r="AA95" s="33">
        <f t="shared" si="33"/>
        <v>-0.04140189656574715</v>
      </c>
      <c r="AB95" s="12">
        <v>854.4</v>
      </c>
      <c r="AC95" s="42">
        <f t="shared" si="25"/>
        <v>0.018707865168539325</v>
      </c>
      <c r="AD95" s="40">
        <f t="shared" si="26"/>
        <v>-0.03830070330056182</v>
      </c>
      <c r="AE95" s="40">
        <f t="shared" si="27"/>
        <v>-0.004349250936329588</v>
      </c>
      <c r="AF95" s="43">
        <f t="shared" si="34"/>
        <v>-0.02394208906835208</v>
      </c>
      <c r="AG95" s="44">
        <f t="shared" si="28"/>
        <v>0.005860459570436996</v>
      </c>
      <c r="AH95" s="10">
        <f t="shared" si="35"/>
        <v>1967</v>
      </c>
      <c r="AI95" s="7">
        <f t="shared" si="36"/>
        <v>-0.03144266946719217</v>
      </c>
      <c r="AJ95" s="40">
        <f t="shared" si="39"/>
        <v>-0.01334217548386864</v>
      </c>
      <c r="AK95" s="42">
        <f t="shared" si="37"/>
        <v>-0.015155026150635523</v>
      </c>
      <c r="AL95" s="42">
        <f t="shared" si="38"/>
        <v>-0.035618566908174665</v>
      </c>
      <c r="AM95" s="7">
        <v>0</v>
      </c>
      <c r="AN95" s="40">
        <f t="shared" si="40"/>
        <v>-0.002855035937456904</v>
      </c>
    </row>
    <row r="96" spans="1:40" ht="12.75">
      <c r="A96" s="11">
        <v>24838</v>
      </c>
      <c r="B96" s="12">
        <v>1090.8058</v>
      </c>
      <c r="C96" s="12">
        <v>0</v>
      </c>
      <c r="D96" s="13">
        <v>46.647451</v>
      </c>
      <c r="E96" s="12">
        <v>923</v>
      </c>
      <c r="F96" s="12">
        <v>253</v>
      </c>
      <c r="G96" s="14">
        <v>1057.1158</v>
      </c>
      <c r="H96" s="14">
        <v>1313.1124</v>
      </c>
      <c r="I96" s="14">
        <v>-176.86044</v>
      </c>
      <c r="J96" s="31">
        <f t="shared" si="29"/>
        <v>4683.681451</v>
      </c>
      <c r="K96" s="12">
        <f>Inflows!J93</f>
        <v>2933.78850298</v>
      </c>
      <c r="L96" s="31">
        <f t="shared" si="30"/>
        <v>6999.571792080002</v>
      </c>
      <c r="M96" s="12"/>
      <c r="N96" s="12">
        <v>4676</v>
      </c>
      <c r="O96" s="12"/>
      <c r="P96" s="12">
        <f t="shared" si="21"/>
        <v>18704</v>
      </c>
      <c r="Q96" s="12">
        <f>4*('Assets v. Liab'!H91-'Assets v. Liab'!H92)</f>
        <v>1908.0802719998173</v>
      </c>
      <c r="R96" s="12">
        <f t="shared" si="31"/>
        <v>2273.0802719998173</v>
      </c>
      <c r="S96" s="12"/>
      <c r="T96" s="12">
        <v>365</v>
      </c>
      <c r="U96" s="12"/>
      <c r="V96" s="12">
        <f t="shared" si="22"/>
        <v>-1460</v>
      </c>
      <c r="W96" s="31">
        <f t="shared" si="23"/>
        <v>26151.65206407982</v>
      </c>
      <c r="X96" s="31">
        <f>Stocks!$Q97</f>
        <v>733265.1950000001</v>
      </c>
      <c r="Y96" s="40">
        <f t="shared" si="24"/>
        <v>0.03566465753782275</v>
      </c>
      <c r="Z96" s="31">
        <f t="shared" si="32"/>
        <v>8907.652064079819</v>
      </c>
      <c r="AA96" s="33">
        <f t="shared" si="33"/>
        <v>0.01214792700488098</v>
      </c>
      <c r="AB96" s="12">
        <v>881.4</v>
      </c>
      <c r="AC96" s="42">
        <f t="shared" si="25"/>
        <v>0.021220785114590423</v>
      </c>
      <c r="AD96" s="40">
        <f t="shared" si="26"/>
        <v>0.010106253760017947</v>
      </c>
      <c r="AE96" s="40">
        <f t="shared" si="27"/>
        <v>-0.0016564556387565236</v>
      </c>
      <c r="AF96" s="43">
        <f t="shared" si="34"/>
        <v>0.02967058323585185</v>
      </c>
      <c r="AG96" s="44">
        <f t="shared" si="28"/>
        <v>0.005950402705258634</v>
      </c>
      <c r="AH96" s="10">
        <f t="shared" si="35"/>
        <v>1968</v>
      </c>
      <c r="AI96" s="7">
        <f t="shared" si="36"/>
        <v>-0.019627397726199036</v>
      </c>
      <c r="AJ96" s="40">
        <f t="shared" si="39"/>
        <v>-0.0016388727592459677</v>
      </c>
      <c r="AK96" s="42">
        <f t="shared" si="37"/>
        <v>-0.0012263652227257676</v>
      </c>
      <c r="AL96" s="42">
        <f t="shared" si="38"/>
        <v>-0.02171752880150264</v>
      </c>
      <c r="AM96" s="7">
        <v>0</v>
      </c>
      <c r="AN96" s="40">
        <f t="shared" si="40"/>
        <v>-0.0029615702059889496</v>
      </c>
    </row>
    <row r="97" spans="1:40" ht="12.75">
      <c r="A97" s="11">
        <v>24929</v>
      </c>
      <c r="B97" s="12">
        <v>1353.6402</v>
      </c>
      <c r="C97" s="12">
        <v>0</v>
      </c>
      <c r="D97" s="13">
        <v>49.127304</v>
      </c>
      <c r="E97" s="12">
        <v>1040</v>
      </c>
      <c r="F97" s="12">
        <v>285</v>
      </c>
      <c r="G97" s="14">
        <v>1106.2469</v>
      </c>
      <c r="H97" s="14">
        <v>1488.203</v>
      </c>
      <c r="I97" s="14">
        <v>-196.00745</v>
      </c>
      <c r="J97" s="31">
        <f t="shared" si="29"/>
        <v>5322.217404000001</v>
      </c>
      <c r="K97" s="12">
        <f>Inflows!J94</f>
        <v>3968.708444</v>
      </c>
      <c r="L97" s="31">
        <f t="shared" si="30"/>
        <v>5414.035840000004</v>
      </c>
      <c r="M97" s="12"/>
      <c r="N97" s="12">
        <v>4722</v>
      </c>
      <c r="O97" s="12"/>
      <c r="P97" s="12">
        <f aca="true" t="shared" si="41" ref="P97:P160">4*N97</f>
        <v>18888</v>
      </c>
      <c r="Q97" s="12">
        <f>4*('Assets v. Liab'!H92-'Assets v. Liab'!H93)</f>
        <v>-32954.14381199982</v>
      </c>
      <c r="R97" s="12">
        <f t="shared" si="31"/>
        <v>-32424.14381199982</v>
      </c>
      <c r="S97" s="12"/>
      <c r="T97" s="12">
        <v>530</v>
      </c>
      <c r="U97" s="12"/>
      <c r="V97" s="12">
        <f aca="true" t="shared" si="42" ref="V97:V160">-4*T97</f>
        <v>-2120</v>
      </c>
      <c r="W97" s="31">
        <f t="shared" si="23"/>
        <v>-10772.107971999816</v>
      </c>
      <c r="X97" s="31">
        <f>Stocks!$Q98</f>
        <v>814730.72</v>
      </c>
      <c r="Y97" s="40">
        <f t="shared" si="24"/>
        <v>-0.013221678902692924</v>
      </c>
      <c r="Z97" s="31">
        <f t="shared" si="32"/>
        <v>-27540.107971999816</v>
      </c>
      <c r="AA97" s="33">
        <f t="shared" si="33"/>
        <v>-0.03380271210590883</v>
      </c>
      <c r="AB97" s="12">
        <v>905.7</v>
      </c>
      <c r="AC97" s="42">
        <f t="shared" si="25"/>
        <v>0.020854587611791982</v>
      </c>
      <c r="AD97" s="40">
        <f t="shared" si="26"/>
        <v>-0.030407538889256725</v>
      </c>
      <c r="AE97" s="40">
        <f t="shared" si="27"/>
        <v>-0.0023407309263553055</v>
      </c>
      <c r="AF97" s="43">
        <f t="shared" si="34"/>
        <v>-0.011893682203820047</v>
      </c>
      <c r="AG97" s="44">
        <f t="shared" si="28"/>
        <v>0.006645828697854919</v>
      </c>
      <c r="AH97" s="10">
        <f t="shared" si="35"/>
        <v>1968</v>
      </c>
      <c r="AI97" s="7">
        <f t="shared" si="36"/>
        <v>-0.014976280249217233</v>
      </c>
      <c r="AJ97" s="40">
        <f t="shared" si="39"/>
        <v>0.002695934037778098</v>
      </c>
      <c r="AK97" s="42">
        <f t="shared" si="37"/>
        <v>0.003843735557032081</v>
      </c>
      <c r="AL97" s="42">
        <f t="shared" si="38"/>
        <v>-0.016125776798531694</v>
      </c>
      <c r="AM97" s="7">
        <v>0</v>
      </c>
      <c r="AN97" s="40">
        <f t="shared" si="40"/>
        <v>-0.002964157962459436</v>
      </c>
    </row>
    <row r="98" spans="1:40" ht="12.75">
      <c r="A98" s="11">
        <v>25020</v>
      </c>
      <c r="B98" s="12">
        <v>1264.21</v>
      </c>
      <c r="C98" s="12">
        <v>0</v>
      </c>
      <c r="D98" s="13">
        <v>68.679727</v>
      </c>
      <c r="E98" s="12">
        <v>1060</v>
      </c>
      <c r="F98" s="12">
        <v>282</v>
      </c>
      <c r="G98" s="14">
        <v>1100.0339</v>
      </c>
      <c r="H98" s="14">
        <v>1497.2296</v>
      </c>
      <c r="I98" s="14">
        <v>-183.38165</v>
      </c>
      <c r="J98" s="31">
        <f t="shared" si="29"/>
        <v>5272.153227</v>
      </c>
      <c r="K98" s="12">
        <f>Inflows!J95</f>
        <v>6312.002268</v>
      </c>
      <c r="L98" s="31">
        <f t="shared" si="30"/>
        <v>-4159.396164000002</v>
      </c>
      <c r="M98" s="12"/>
      <c r="N98" s="12">
        <v>4968</v>
      </c>
      <c r="O98" s="12"/>
      <c r="P98" s="12">
        <f t="shared" si="41"/>
        <v>19872</v>
      </c>
      <c r="Q98" s="12">
        <f>4*('Assets v. Liab'!H93-'Assets v. Liab'!H94)</f>
        <v>-19599.743292000145</v>
      </c>
      <c r="R98" s="12">
        <f t="shared" si="31"/>
        <v>-20075.743292000145</v>
      </c>
      <c r="S98" s="12"/>
      <c r="T98" s="12">
        <v>-476</v>
      </c>
      <c r="U98" s="12"/>
      <c r="V98" s="12">
        <f t="shared" si="42"/>
        <v>1904</v>
      </c>
      <c r="W98" s="31">
        <f t="shared" si="23"/>
        <v>-1983.1394560001463</v>
      </c>
      <c r="X98" s="31">
        <f>Stocks!$Q99</f>
        <v>812079.328</v>
      </c>
      <c r="Y98" s="40">
        <f t="shared" si="24"/>
        <v>-0.0024420513952550043</v>
      </c>
      <c r="Z98" s="31">
        <f t="shared" si="32"/>
        <v>-23759.139456000146</v>
      </c>
      <c r="AA98" s="33">
        <f t="shared" si="33"/>
        <v>-0.029257165694039373</v>
      </c>
      <c r="AB98" s="12">
        <v>920.9</v>
      </c>
      <c r="AC98" s="42">
        <f t="shared" si="25"/>
        <v>0.021578890216092952</v>
      </c>
      <c r="AD98" s="40">
        <f t="shared" si="26"/>
        <v>-0.025799912537734983</v>
      </c>
      <c r="AE98" s="40">
        <f t="shared" si="27"/>
        <v>0.0020675426213486807</v>
      </c>
      <c r="AF98" s="43">
        <f t="shared" si="34"/>
        <v>-0.0021534797002933505</v>
      </c>
      <c r="AG98" s="44">
        <f t="shared" si="28"/>
        <v>0.0062270271211730685</v>
      </c>
      <c r="AH98" s="10">
        <f t="shared" si="35"/>
        <v>1968</v>
      </c>
      <c r="AI98" s="7">
        <f t="shared" si="36"/>
        <v>-0.021100475241883895</v>
      </c>
      <c r="AJ98" s="40">
        <f t="shared" si="39"/>
        <v>-0.0020796669341534074</v>
      </c>
      <c r="AK98" s="42">
        <f t="shared" si="37"/>
        <v>-0.0014699359007719895</v>
      </c>
      <c r="AL98" s="42">
        <f t="shared" si="38"/>
        <v>-0.023078461840203596</v>
      </c>
      <c r="AM98" s="7">
        <v>0</v>
      </c>
      <c r="AN98" s="40">
        <f t="shared" si="40"/>
        <v>-0.0015697237200231842</v>
      </c>
    </row>
    <row r="99" spans="1:40" ht="12.75">
      <c r="A99" s="11">
        <v>25112</v>
      </c>
      <c r="B99" s="12">
        <v>1377.598</v>
      </c>
      <c r="C99" s="12">
        <v>0</v>
      </c>
      <c r="D99" s="13">
        <v>62.686084</v>
      </c>
      <c r="E99" s="12">
        <v>1140</v>
      </c>
      <c r="F99" s="12">
        <v>288</v>
      </c>
      <c r="G99" s="14">
        <v>1160.8126</v>
      </c>
      <c r="H99" s="14">
        <v>1699.9606</v>
      </c>
      <c r="I99" s="14">
        <v>-199.5507</v>
      </c>
      <c r="J99" s="31">
        <f t="shared" si="29"/>
        <v>5729.057284</v>
      </c>
      <c r="K99" s="12">
        <f>Inflows!J96</f>
        <v>5970.608851999999</v>
      </c>
      <c r="L99" s="31">
        <f t="shared" si="30"/>
        <v>-966.2062719999958</v>
      </c>
      <c r="M99" s="12"/>
      <c r="N99" s="12">
        <v>4694</v>
      </c>
      <c r="O99" s="12"/>
      <c r="P99" s="12">
        <f t="shared" si="41"/>
        <v>18776</v>
      </c>
      <c r="Q99" s="12">
        <f>4*('Assets v. Liab'!H94-'Assets v. Liab'!H95)</f>
        <v>-34239.616227999795</v>
      </c>
      <c r="R99" s="12">
        <f t="shared" si="31"/>
        <v>-34817.616227999795</v>
      </c>
      <c r="S99" s="12"/>
      <c r="T99" s="12">
        <v>-578</v>
      </c>
      <c r="U99" s="12"/>
      <c r="V99" s="12">
        <f t="shared" si="42"/>
        <v>2312</v>
      </c>
      <c r="W99" s="31">
        <f t="shared" si="23"/>
        <v>-14117.822499999791</v>
      </c>
      <c r="X99" s="31">
        <f>Stocks!$Q100</f>
        <v>933356.208</v>
      </c>
      <c r="Y99" s="40">
        <f t="shared" si="24"/>
        <v>-0.015125867679448478</v>
      </c>
      <c r="Z99" s="31">
        <f t="shared" si="32"/>
        <v>-35205.82249999979</v>
      </c>
      <c r="AA99" s="33">
        <f t="shared" si="33"/>
        <v>-0.037719599653640266</v>
      </c>
      <c r="AB99" s="12">
        <v>937.8</v>
      </c>
      <c r="AC99" s="42">
        <f t="shared" si="25"/>
        <v>0.020021326508850502</v>
      </c>
      <c r="AD99" s="40">
        <f t="shared" si="26"/>
        <v>-0.037540864256770945</v>
      </c>
      <c r="AE99" s="40">
        <f t="shared" si="27"/>
        <v>0.0024653444231179356</v>
      </c>
      <c r="AF99" s="43">
        <f t="shared" si="34"/>
        <v>-0.015054193324802507</v>
      </c>
      <c r="AG99" s="44">
        <f t="shared" si="28"/>
        <v>0.005903846733722052</v>
      </c>
      <c r="AH99" s="10">
        <f t="shared" si="35"/>
        <v>1968</v>
      </c>
      <c r="AI99" s="7">
        <f t="shared" si="36"/>
        <v>-0.020910515480936174</v>
      </c>
      <c r="AJ99" s="40">
        <f t="shared" si="39"/>
        <v>0.0001423070017339866</v>
      </c>
      <c r="AK99" s="42">
        <f t="shared" si="37"/>
        <v>0.0012187648901065854</v>
      </c>
      <c r="AL99" s="42">
        <f t="shared" si="38"/>
        <v>-0.022157887612176873</v>
      </c>
      <c r="AM99" s="7">
        <v>0</v>
      </c>
      <c r="AN99" s="40">
        <f t="shared" si="40"/>
        <v>0.00013392511983869682</v>
      </c>
    </row>
    <row r="100" spans="1:40" ht="12.75">
      <c r="A100" s="11">
        <v>25204</v>
      </c>
      <c r="B100" s="12">
        <v>1274.3911</v>
      </c>
      <c r="C100" s="12">
        <v>0</v>
      </c>
      <c r="D100" s="13">
        <v>78.071214</v>
      </c>
      <c r="E100" s="12">
        <v>1280</v>
      </c>
      <c r="F100" s="12">
        <v>331</v>
      </c>
      <c r="G100" s="14">
        <v>1241.4997</v>
      </c>
      <c r="H100" s="14">
        <v>1833.7041</v>
      </c>
      <c r="I100" s="14">
        <v>-207.26739</v>
      </c>
      <c r="J100" s="31">
        <f t="shared" si="29"/>
        <v>6038.666114000001</v>
      </c>
      <c r="K100" s="12">
        <f>Inflows!J97</f>
        <v>3207.805888</v>
      </c>
      <c r="L100" s="31">
        <f t="shared" si="30"/>
        <v>11323.440904000003</v>
      </c>
      <c r="M100" s="12"/>
      <c r="N100" s="12">
        <v>4781</v>
      </c>
      <c r="O100" s="12"/>
      <c r="P100" s="12">
        <f t="shared" si="41"/>
        <v>19124</v>
      </c>
      <c r="Q100" s="12">
        <f>4*('Assets v. Liab'!H95-'Assets v. Liab'!H96)</f>
        <v>-7314.435320000164</v>
      </c>
      <c r="R100" s="12">
        <f t="shared" si="31"/>
        <v>-6977.435320000164</v>
      </c>
      <c r="S100" s="12"/>
      <c r="T100" s="12">
        <v>337</v>
      </c>
      <c r="U100" s="12"/>
      <c r="V100" s="12">
        <f t="shared" si="42"/>
        <v>-1348</v>
      </c>
      <c r="W100" s="31">
        <f t="shared" si="23"/>
        <v>21785.00558399984</v>
      </c>
      <c r="X100" s="31">
        <f>Stocks!$Q101</f>
        <v>897762.7</v>
      </c>
      <c r="Y100" s="40">
        <f t="shared" si="24"/>
        <v>0.02426588405154262</v>
      </c>
      <c r="Z100" s="31">
        <f t="shared" si="32"/>
        <v>4009.0055839998386</v>
      </c>
      <c r="AA100" s="33">
        <f t="shared" si="33"/>
        <v>0.004465551513779575</v>
      </c>
      <c r="AB100" s="12">
        <v>961.9</v>
      </c>
      <c r="AC100" s="42">
        <f t="shared" si="25"/>
        <v>0.01988148456180476</v>
      </c>
      <c r="AD100" s="40">
        <f t="shared" si="26"/>
        <v>0.004167798715042976</v>
      </c>
      <c r="AE100" s="40">
        <f t="shared" si="27"/>
        <v>-0.0014013930762033476</v>
      </c>
      <c r="AF100" s="43">
        <f t="shared" si="34"/>
        <v>0.02264789020064439</v>
      </c>
      <c r="AG100" s="44">
        <f t="shared" si="28"/>
        <v>0.005678075509263194</v>
      </c>
      <c r="AH100" s="10">
        <f t="shared" si="35"/>
        <v>1969</v>
      </c>
      <c r="AI100" s="7">
        <f t="shared" si="36"/>
        <v>-0.022395129242179918</v>
      </c>
      <c r="AJ100" s="40">
        <f t="shared" si="39"/>
        <v>-0.0016133662570678785</v>
      </c>
      <c r="AK100" s="42">
        <f t="shared" si="37"/>
        <v>-0.001630928481463447</v>
      </c>
      <c r="AL100" s="42">
        <f t="shared" si="38"/>
        <v>-0.024078481484952223</v>
      </c>
      <c r="AM100" s="7">
        <v>0</v>
      </c>
      <c r="AN100" s="40">
        <f t="shared" si="40"/>
        <v>0.00019769076047699088</v>
      </c>
    </row>
    <row r="101" spans="1:40" ht="12.75">
      <c r="A101" s="11">
        <v>25294</v>
      </c>
      <c r="B101" s="12">
        <v>1595.9401</v>
      </c>
      <c r="C101" s="12">
        <v>0</v>
      </c>
      <c r="D101" s="13">
        <v>79.801058</v>
      </c>
      <c r="E101" s="12">
        <v>1510</v>
      </c>
      <c r="F101" s="12">
        <v>397</v>
      </c>
      <c r="G101" s="14">
        <v>1288.7347</v>
      </c>
      <c r="H101" s="14">
        <v>1945.7163</v>
      </c>
      <c r="I101" s="14">
        <v>-213.0663</v>
      </c>
      <c r="J101" s="31">
        <f t="shared" si="29"/>
        <v>6817.192158</v>
      </c>
      <c r="K101" s="12">
        <f>Inflows!J98</f>
        <v>3998.5111360000005</v>
      </c>
      <c r="L101" s="31">
        <f t="shared" si="30"/>
        <v>11274.724087999997</v>
      </c>
      <c r="M101" s="12"/>
      <c r="N101" s="12">
        <v>4864</v>
      </c>
      <c r="O101" s="12"/>
      <c r="P101" s="12">
        <f t="shared" si="41"/>
        <v>19456</v>
      </c>
      <c r="Q101" s="12">
        <f>4*('Assets v. Liab'!H96-'Assets v. Liab'!H97)</f>
        <v>-40258.10417599976</v>
      </c>
      <c r="R101" s="12">
        <f t="shared" si="31"/>
        <v>-39837.10417599976</v>
      </c>
      <c r="S101" s="12"/>
      <c r="T101" s="12">
        <v>421</v>
      </c>
      <c r="U101" s="12"/>
      <c r="V101" s="12">
        <f t="shared" si="42"/>
        <v>-1684</v>
      </c>
      <c r="W101" s="31">
        <f t="shared" si="23"/>
        <v>-11211.380087999765</v>
      </c>
      <c r="X101" s="31">
        <f>Stocks!$Q102</f>
        <v>868962.0800000001</v>
      </c>
      <c r="Y101" s="40">
        <f t="shared" si="24"/>
        <v>-0.012902036056624893</v>
      </c>
      <c r="Z101" s="31">
        <f t="shared" si="32"/>
        <v>-28983.380087999765</v>
      </c>
      <c r="AA101" s="33">
        <f t="shared" si="33"/>
        <v>-0.03335402171749516</v>
      </c>
      <c r="AB101" s="12">
        <v>977</v>
      </c>
      <c r="AC101" s="42">
        <f t="shared" si="25"/>
        <v>0.019914022517911977</v>
      </c>
      <c r="AD101" s="40">
        <f t="shared" si="26"/>
        <v>-0.02966569098055247</v>
      </c>
      <c r="AE101" s="40">
        <f t="shared" si="27"/>
        <v>-0.0017236438075742067</v>
      </c>
      <c r="AF101" s="43">
        <f t="shared" si="34"/>
        <v>-0.011475312270214703</v>
      </c>
      <c r="AG101" s="44">
        <f t="shared" si="28"/>
        <v>0.0073464199956803635</v>
      </c>
      <c r="AH101" s="10">
        <f t="shared" si="35"/>
        <v>1969</v>
      </c>
      <c r="AI101" s="7">
        <f t="shared" si="36"/>
        <v>-0.022209667265003855</v>
      </c>
      <c r="AJ101" s="40">
        <f t="shared" si="39"/>
        <v>-0.0015087737736665424</v>
      </c>
      <c r="AK101" s="42">
        <f t="shared" si="37"/>
        <v>-0.001551017769946439</v>
      </c>
      <c r="AL101" s="42">
        <f t="shared" si="38"/>
        <v>-0.023966308887848804</v>
      </c>
      <c r="AM101" s="7">
        <v>0</v>
      </c>
      <c r="AN101" s="40">
        <f t="shared" si="40"/>
        <v>0.0003519625401722656</v>
      </c>
    </row>
    <row r="102" spans="1:40" ht="12.75">
      <c r="A102" s="11">
        <v>25385</v>
      </c>
      <c r="B102" s="12">
        <v>1504.8456</v>
      </c>
      <c r="C102" s="12">
        <v>0</v>
      </c>
      <c r="D102" s="13">
        <v>105.32613</v>
      </c>
      <c r="E102" s="12">
        <v>1690</v>
      </c>
      <c r="F102" s="12">
        <v>458</v>
      </c>
      <c r="G102" s="14">
        <v>1353.6847</v>
      </c>
      <c r="H102" s="14">
        <v>2289.0452</v>
      </c>
      <c r="I102" s="14">
        <v>-233.93704</v>
      </c>
      <c r="J102" s="31">
        <f t="shared" si="29"/>
        <v>7400.90163</v>
      </c>
      <c r="K102" s="12">
        <f>Inflows!J99</f>
        <v>893.4986179999996</v>
      </c>
      <c r="L102" s="31">
        <f t="shared" si="30"/>
        <v>26029.612048000003</v>
      </c>
      <c r="M102" s="12"/>
      <c r="N102" s="12">
        <v>4872</v>
      </c>
      <c r="O102" s="12"/>
      <c r="P102" s="12">
        <f t="shared" si="41"/>
        <v>19488</v>
      </c>
      <c r="Q102" s="12">
        <f>4*('Assets v. Liab'!H97-'Assets v. Liab'!H98)</f>
        <v>-23686.837888000067</v>
      </c>
      <c r="R102" s="12">
        <f t="shared" si="31"/>
        <v>-22696.837888000067</v>
      </c>
      <c r="S102" s="12"/>
      <c r="T102" s="12">
        <v>990</v>
      </c>
      <c r="U102" s="12"/>
      <c r="V102" s="12">
        <f t="shared" si="42"/>
        <v>-3960</v>
      </c>
      <c r="W102" s="31">
        <f t="shared" si="23"/>
        <v>17870.774159999935</v>
      </c>
      <c r="X102" s="31">
        <f>Stocks!$Q103</f>
        <v>840317.9</v>
      </c>
      <c r="Y102" s="40">
        <f t="shared" si="24"/>
        <v>0.02126668271614818</v>
      </c>
      <c r="Z102" s="31">
        <f t="shared" si="32"/>
        <v>2342.7741599999354</v>
      </c>
      <c r="AA102" s="33">
        <f t="shared" si="33"/>
        <v>0.0027879617463818576</v>
      </c>
      <c r="AB102" s="12">
        <v>997.2</v>
      </c>
      <c r="AC102" s="42">
        <f t="shared" si="25"/>
        <v>0.01954271961492178</v>
      </c>
      <c r="AD102" s="40">
        <f t="shared" si="26"/>
        <v>0.002349352346570332</v>
      </c>
      <c r="AE102" s="40">
        <f t="shared" si="27"/>
        <v>-0.003971119133574007</v>
      </c>
      <c r="AF102" s="43">
        <f t="shared" si="34"/>
        <v>0.017920952827918106</v>
      </c>
      <c r="AG102" s="44">
        <f t="shared" si="28"/>
        <v>0.007163220490721428</v>
      </c>
      <c r="AH102" s="10">
        <f t="shared" si="35"/>
        <v>1969</v>
      </c>
      <c r="AI102" s="7">
        <f t="shared" si="36"/>
        <v>-0.015172351043927527</v>
      </c>
      <c r="AJ102" s="40">
        <f t="shared" si="39"/>
        <v>0.003509834358386322</v>
      </c>
      <c r="AK102" s="42">
        <f t="shared" si="37"/>
        <v>0.004376165757904357</v>
      </c>
      <c r="AL102" s="42">
        <f t="shared" si="38"/>
        <v>-0.0159550270277435</v>
      </c>
      <c r="AM102" s="7">
        <v>0</v>
      </c>
      <c r="AN102" s="40">
        <f t="shared" si="40"/>
        <v>-0.0011577028985584065</v>
      </c>
    </row>
    <row r="103" spans="1:40" ht="12.75">
      <c r="A103" s="11">
        <v>25477</v>
      </c>
      <c r="B103" s="12">
        <v>1600.644</v>
      </c>
      <c r="C103" s="12">
        <v>0</v>
      </c>
      <c r="D103" s="13">
        <v>101.44413</v>
      </c>
      <c r="E103" s="12">
        <v>1780</v>
      </c>
      <c r="F103" s="12">
        <v>492</v>
      </c>
      <c r="G103" s="14">
        <v>1468.9848</v>
      </c>
      <c r="H103" s="14">
        <v>2545.6081</v>
      </c>
      <c r="I103" s="14">
        <v>-248.02669</v>
      </c>
      <c r="J103" s="31">
        <f t="shared" si="29"/>
        <v>7988.68103</v>
      </c>
      <c r="K103" s="12">
        <f>Inflows!J100</f>
        <v>5927.887971</v>
      </c>
      <c r="L103" s="31">
        <f t="shared" si="30"/>
        <v>8243.172235999999</v>
      </c>
      <c r="M103" s="12"/>
      <c r="N103" s="12">
        <v>4543</v>
      </c>
      <c r="O103" s="12"/>
      <c r="P103" s="12">
        <f t="shared" si="41"/>
        <v>18172</v>
      </c>
      <c r="Q103" s="12">
        <f>4*('Assets v. Liab'!H98-'Assets v. Liab'!H99)</f>
        <v>-49331.1176</v>
      </c>
      <c r="R103" s="12">
        <f t="shared" si="31"/>
        <v>-47673.1176</v>
      </c>
      <c r="S103" s="12"/>
      <c r="T103" s="12">
        <v>1658</v>
      </c>
      <c r="U103" s="12"/>
      <c r="V103" s="12">
        <f t="shared" si="42"/>
        <v>-6632</v>
      </c>
      <c r="W103" s="31">
        <f t="shared" si="23"/>
        <v>-29547.945364</v>
      </c>
      <c r="X103" s="31">
        <f>Stocks!$Q104</f>
        <v>814005.3300000001</v>
      </c>
      <c r="Y103" s="40">
        <f t="shared" si="24"/>
        <v>-0.03629944949377665</v>
      </c>
      <c r="Z103" s="31">
        <f t="shared" si="32"/>
        <v>-41087.945364</v>
      </c>
      <c r="AA103" s="33">
        <f t="shared" si="33"/>
        <v>-0.05047626084217409</v>
      </c>
      <c r="AB103" s="12">
        <v>1005.3</v>
      </c>
      <c r="AC103" s="42">
        <f t="shared" si="25"/>
        <v>0.018076196160350146</v>
      </c>
      <c r="AD103" s="40">
        <f t="shared" si="26"/>
        <v>-0.04087132732915547</v>
      </c>
      <c r="AE103" s="40">
        <f t="shared" si="27"/>
        <v>-0.006597035710733114</v>
      </c>
      <c r="AF103" s="43">
        <f t="shared" si="34"/>
        <v>-0.029392166879538446</v>
      </c>
      <c r="AG103" s="44">
        <f t="shared" si="28"/>
        <v>0.007865520978836834</v>
      </c>
      <c r="AH103" s="10">
        <f t="shared" si="35"/>
        <v>1969</v>
      </c>
      <c r="AI103" s="7">
        <f t="shared" si="36"/>
        <v>-0.01600496681202366</v>
      </c>
      <c r="AJ103" s="40">
        <f t="shared" si="39"/>
        <v>-7.465903029766317E-05</v>
      </c>
      <c r="AK103" s="42">
        <f t="shared" si="37"/>
        <v>-0.0009172296956776859</v>
      </c>
      <c r="AL103" s="42">
        <f t="shared" si="38"/>
        <v>-0.019144192324876953</v>
      </c>
      <c r="AM103" s="7">
        <v>0</v>
      </c>
      <c r="AN103" s="40">
        <f t="shared" si="40"/>
        <v>-0.0034232979320211686</v>
      </c>
    </row>
    <row r="104" spans="1:40" ht="12.75">
      <c r="A104" s="11">
        <v>25569</v>
      </c>
      <c r="B104" s="12">
        <v>1515.6826</v>
      </c>
      <c r="C104" s="12">
        <v>0</v>
      </c>
      <c r="D104" s="13">
        <v>132.13135</v>
      </c>
      <c r="E104" s="12">
        <v>1790</v>
      </c>
      <c r="F104" s="12">
        <v>503</v>
      </c>
      <c r="G104" s="14">
        <v>1626.8443</v>
      </c>
      <c r="H104" s="14">
        <v>2458.681</v>
      </c>
      <c r="I104" s="14">
        <v>-226.84311</v>
      </c>
      <c r="J104" s="31">
        <f t="shared" si="29"/>
        <v>8026.339250000001</v>
      </c>
      <c r="K104" s="12">
        <f>Inflows!J101</f>
        <v>1757.0166200000003</v>
      </c>
      <c r="L104" s="31">
        <f t="shared" si="30"/>
        <v>25077.290520000002</v>
      </c>
      <c r="M104" s="12"/>
      <c r="N104" s="12">
        <v>4643</v>
      </c>
      <c r="O104" s="12"/>
      <c r="P104" s="12">
        <f t="shared" si="41"/>
        <v>18572</v>
      </c>
      <c r="Q104" s="12">
        <f>4*('Assets v. Liab'!H99-'Assets v. Liab'!H100)</f>
        <v>-20798.632880000165</v>
      </c>
      <c r="R104" s="12">
        <f t="shared" si="31"/>
        <v>-19481.632880000165</v>
      </c>
      <c r="S104" s="12"/>
      <c r="T104" s="12">
        <v>1317</v>
      </c>
      <c r="U104" s="12"/>
      <c r="V104" s="12">
        <f t="shared" si="42"/>
        <v>-5268</v>
      </c>
      <c r="W104" s="31">
        <f t="shared" si="23"/>
        <v>17582.657639999838</v>
      </c>
      <c r="X104" s="31">
        <f>Stocks!$Q105</f>
        <v>795012.76</v>
      </c>
      <c r="Y104" s="40">
        <f t="shared" si="24"/>
        <v>0.02211619551867298</v>
      </c>
      <c r="Z104" s="31">
        <f t="shared" si="32"/>
        <v>4278.657639999838</v>
      </c>
      <c r="AA104" s="33">
        <f t="shared" si="33"/>
        <v>0.005381872914844584</v>
      </c>
      <c r="AB104" s="12">
        <v>1018.2</v>
      </c>
      <c r="AC104" s="42">
        <f t="shared" si="25"/>
        <v>0.018240031428010214</v>
      </c>
      <c r="AD104" s="40">
        <f t="shared" si="26"/>
        <v>0.00420217800039269</v>
      </c>
      <c r="AE104" s="40">
        <f t="shared" si="27"/>
        <v>-0.005173836181496759</v>
      </c>
      <c r="AF104" s="43">
        <f t="shared" si="34"/>
        <v>0.017268373246906145</v>
      </c>
      <c r="AG104" s="44">
        <f t="shared" si="28"/>
        <v>0.007625953575889776</v>
      </c>
      <c r="AH104" s="10">
        <f t="shared" si="35"/>
        <v>1970</v>
      </c>
      <c r="AI104" s="7">
        <f t="shared" si="36"/>
        <v>-0.01599637199068623</v>
      </c>
      <c r="AJ104" s="40">
        <f t="shared" si="39"/>
        <v>-0.0014195382687322245</v>
      </c>
      <c r="AK104" s="42">
        <f t="shared" si="37"/>
        <v>-0.0014546518288950949</v>
      </c>
      <c r="AL104" s="42">
        <f t="shared" si="38"/>
        <v>-0.018915111974610703</v>
      </c>
      <c r="AM104" s="7">
        <v>0</v>
      </c>
      <c r="AN104" s="40">
        <f t="shared" si="40"/>
        <v>-0.0043664087083445215</v>
      </c>
    </row>
    <row r="105" spans="1:40" ht="12.75">
      <c r="A105" s="11">
        <v>25659</v>
      </c>
      <c r="B105" s="12">
        <v>1843.1203</v>
      </c>
      <c r="C105" s="12">
        <v>0</v>
      </c>
      <c r="D105" s="13">
        <v>120.78178</v>
      </c>
      <c r="E105" s="12">
        <v>1780</v>
      </c>
      <c r="F105" s="12">
        <v>503</v>
      </c>
      <c r="G105" s="14">
        <v>1689.7185</v>
      </c>
      <c r="H105" s="14">
        <v>2348.7261</v>
      </c>
      <c r="I105" s="14">
        <v>-213.17283</v>
      </c>
      <c r="J105" s="31">
        <f t="shared" si="29"/>
        <v>8285.346679999999</v>
      </c>
      <c r="K105" s="12">
        <f>Inflows!J102</f>
        <v>1740.5602940000003</v>
      </c>
      <c r="L105" s="31">
        <f t="shared" si="30"/>
        <v>26179.14554399999</v>
      </c>
      <c r="M105" s="12"/>
      <c r="N105" s="12">
        <v>4722</v>
      </c>
      <c r="O105" s="12"/>
      <c r="P105" s="12">
        <f t="shared" si="41"/>
        <v>18888</v>
      </c>
      <c r="Q105" s="12">
        <f>4*('Assets v. Liab'!H100-'Assets v. Liab'!H101)</f>
        <v>-45460.02971999976</v>
      </c>
      <c r="R105" s="12">
        <f t="shared" si="31"/>
        <v>-44265.02971999976</v>
      </c>
      <c r="S105" s="12"/>
      <c r="T105" s="12">
        <v>1195</v>
      </c>
      <c r="U105" s="12"/>
      <c r="V105" s="12">
        <f t="shared" si="42"/>
        <v>-4780</v>
      </c>
      <c r="W105" s="31">
        <f t="shared" si="23"/>
        <v>-5172.884175999767</v>
      </c>
      <c r="X105" s="31">
        <f>Stocks!$Q106</f>
        <v>668669.09</v>
      </c>
      <c r="Y105" s="40">
        <f t="shared" si="24"/>
        <v>-0.007736089873691884</v>
      </c>
      <c r="Z105" s="31">
        <f t="shared" si="32"/>
        <v>-19280.884175999767</v>
      </c>
      <c r="AA105" s="33">
        <f t="shared" si="33"/>
        <v>-0.028834717297908548</v>
      </c>
      <c r="AB105" s="12">
        <v>1034.4</v>
      </c>
      <c r="AC105" s="42">
        <f t="shared" si="25"/>
        <v>0.018259860788863106</v>
      </c>
      <c r="AD105" s="40">
        <f t="shared" si="26"/>
        <v>-0.018639679211136663</v>
      </c>
      <c r="AE105" s="40">
        <f t="shared" si="27"/>
        <v>-0.0046210363495746325</v>
      </c>
      <c r="AF105" s="43">
        <f t="shared" si="34"/>
        <v>-0.0050008547718481886</v>
      </c>
      <c r="AG105" s="44">
        <f t="shared" si="28"/>
        <v>0.011025604907204549</v>
      </c>
      <c r="AH105" s="10">
        <f t="shared" si="35"/>
        <v>1970</v>
      </c>
      <c r="AI105" s="7">
        <f t="shared" si="36"/>
        <v>-0.013239869048332279</v>
      </c>
      <c r="AJ105" s="40">
        <f t="shared" si="39"/>
        <v>0.000199076105859404</v>
      </c>
      <c r="AK105" s="42">
        <f t="shared" si="37"/>
        <v>-0.00016316528316184277</v>
      </c>
      <c r="AL105" s="42">
        <f t="shared" si="38"/>
        <v>-0.01778528586971405</v>
      </c>
      <c r="AM105" s="7">
        <v>0</v>
      </c>
      <c r="AN105" s="40">
        <f t="shared" si="40"/>
        <v>-0.005090756843844628</v>
      </c>
    </row>
    <row r="106" spans="1:40" ht="12.75">
      <c r="A106" s="11">
        <v>25750</v>
      </c>
      <c r="B106" s="12">
        <v>1714.9023</v>
      </c>
      <c r="C106" s="12">
        <v>0</v>
      </c>
      <c r="D106" s="13">
        <v>123.17684</v>
      </c>
      <c r="E106" s="12">
        <v>1750</v>
      </c>
      <c r="F106" s="12">
        <v>492</v>
      </c>
      <c r="G106" s="14">
        <v>1777.8361</v>
      </c>
      <c r="H106" s="14">
        <v>2272.9141</v>
      </c>
      <c r="I106" s="14">
        <v>-199.39165</v>
      </c>
      <c r="J106" s="31">
        <f t="shared" si="29"/>
        <v>8130.82934</v>
      </c>
      <c r="K106" s="12">
        <f>Inflows!J103</f>
        <v>-3432.9258480000008</v>
      </c>
      <c r="L106" s="31">
        <f t="shared" si="30"/>
        <v>46255.020752000004</v>
      </c>
      <c r="M106" s="12"/>
      <c r="N106" s="12">
        <v>4745</v>
      </c>
      <c r="O106" s="12"/>
      <c r="P106" s="12">
        <f t="shared" si="41"/>
        <v>18980</v>
      </c>
      <c r="Q106" s="12">
        <f>4*('Assets v. Liab'!H101-'Assets v. Liab'!H102)</f>
        <v>-11541.930639999919</v>
      </c>
      <c r="R106" s="12">
        <f t="shared" si="31"/>
        <v>-10435.930639999919</v>
      </c>
      <c r="S106" s="12"/>
      <c r="T106" s="12">
        <v>1106</v>
      </c>
      <c r="U106" s="12"/>
      <c r="V106" s="12">
        <f t="shared" si="42"/>
        <v>-4424</v>
      </c>
      <c r="W106" s="31">
        <f t="shared" si="23"/>
        <v>49269.090112000085</v>
      </c>
      <c r="X106" s="31">
        <f>Stocks!$Q107</f>
        <v>758238.74</v>
      </c>
      <c r="Y106" s="40">
        <f t="shared" si="24"/>
        <v>0.06497833401653955</v>
      </c>
      <c r="Z106" s="31">
        <f t="shared" si="32"/>
        <v>34713.090112000085</v>
      </c>
      <c r="AA106" s="33">
        <f t="shared" si="33"/>
        <v>0.04578121412261273</v>
      </c>
      <c r="AB106" s="12">
        <v>1051.9</v>
      </c>
      <c r="AC106" s="42">
        <f t="shared" si="25"/>
        <v>0.018043540260481033</v>
      </c>
      <c r="AD106" s="40">
        <f t="shared" si="26"/>
        <v>0.03300037086415067</v>
      </c>
      <c r="AE106" s="40">
        <f t="shared" si="27"/>
        <v>-0.004205722977469341</v>
      </c>
      <c r="AF106" s="43">
        <f t="shared" si="34"/>
        <v>0.04683818814716236</v>
      </c>
      <c r="AG106" s="44">
        <f t="shared" si="28"/>
        <v>0.009046766985290148</v>
      </c>
      <c r="AH106" s="10">
        <f t="shared" si="35"/>
        <v>1970</v>
      </c>
      <c r="AI106" s="7">
        <f t="shared" si="36"/>
        <v>-0.005577114418937194</v>
      </c>
      <c r="AJ106" s="40">
        <f t="shared" si="39"/>
        <v>0.007428384935670468</v>
      </c>
      <c r="AK106" s="42">
        <f t="shared" si="37"/>
        <v>0.010764747541936</v>
      </c>
      <c r="AL106" s="42">
        <f t="shared" si="38"/>
        <v>-0.00703697277565633</v>
      </c>
      <c r="AM106" s="7">
        <v>0</v>
      </c>
      <c r="AN106" s="40">
        <f t="shared" si="40"/>
        <v>-0.005149407804818462</v>
      </c>
    </row>
    <row r="107" spans="1:40" ht="12.75">
      <c r="A107" s="11">
        <v>25842</v>
      </c>
      <c r="B107" s="12">
        <v>1823.965</v>
      </c>
      <c r="C107" s="12">
        <v>0</v>
      </c>
      <c r="D107" s="13">
        <v>103.11264</v>
      </c>
      <c r="E107" s="12">
        <v>1610</v>
      </c>
      <c r="F107" s="12">
        <v>447</v>
      </c>
      <c r="G107" s="14">
        <v>1785.5534</v>
      </c>
      <c r="H107" s="14">
        <v>2043.7891</v>
      </c>
      <c r="I107" s="14">
        <v>-176.86395</v>
      </c>
      <c r="J107" s="31">
        <f t="shared" si="29"/>
        <v>7813.42014</v>
      </c>
      <c r="K107" s="12">
        <f>Inflows!J104</f>
        <v>13339.499224</v>
      </c>
      <c r="L107" s="31">
        <f t="shared" si="30"/>
        <v>-22104.316335999996</v>
      </c>
      <c r="M107" s="12"/>
      <c r="N107" s="12">
        <v>4366</v>
      </c>
      <c r="O107" s="12"/>
      <c r="P107" s="12">
        <f t="shared" si="41"/>
        <v>17464</v>
      </c>
      <c r="Q107" s="12">
        <f>4*('Assets v. Liab'!H102-'Assets v. Liab'!H103)</f>
        <v>-32638.363200000487</v>
      </c>
      <c r="R107" s="12">
        <f t="shared" si="31"/>
        <v>-30562.363200000487</v>
      </c>
      <c r="S107" s="12"/>
      <c r="T107" s="12">
        <v>2076</v>
      </c>
      <c r="U107" s="12"/>
      <c r="V107" s="12">
        <f t="shared" si="42"/>
        <v>-8304</v>
      </c>
      <c r="W107" s="31">
        <f t="shared" si="23"/>
        <v>-45582.67953600048</v>
      </c>
      <c r="X107" s="31">
        <f>Stocks!$Q108</f>
        <v>831058.44</v>
      </c>
      <c r="Y107" s="40">
        <f t="shared" si="24"/>
        <v>-0.054848946045238996</v>
      </c>
      <c r="Z107" s="31">
        <f t="shared" si="32"/>
        <v>-54742.67953600048</v>
      </c>
      <c r="AA107" s="33">
        <f t="shared" si="33"/>
        <v>-0.06587103493708636</v>
      </c>
      <c r="AB107" s="12">
        <v>1054.2</v>
      </c>
      <c r="AC107" s="42">
        <f t="shared" si="25"/>
        <v>0.01656611648643521</v>
      </c>
      <c r="AD107" s="40">
        <f t="shared" si="26"/>
        <v>-0.0519281725820532</v>
      </c>
      <c r="AE107" s="40">
        <f t="shared" si="27"/>
        <v>-0.007877063175867957</v>
      </c>
      <c r="AF107" s="43">
        <f t="shared" si="34"/>
        <v>-0.043239119271485944</v>
      </c>
      <c r="AG107" s="44">
        <f t="shared" si="28"/>
        <v>0.008778997539571344</v>
      </c>
      <c r="AH107" s="10">
        <f t="shared" si="35"/>
        <v>1970</v>
      </c>
      <c r="AI107" s="7">
        <f t="shared" si="36"/>
        <v>-0.008341325732161627</v>
      </c>
      <c r="AJ107" s="40">
        <f t="shared" si="39"/>
        <v>0.003966646837683593</v>
      </c>
      <c r="AK107" s="42">
        <f t="shared" si="37"/>
        <v>0.006127373404070412</v>
      </c>
      <c r="AL107" s="42">
        <f t="shared" si="38"/>
        <v>-0.010885666299384398</v>
      </c>
      <c r="AM107" s="7">
        <v>0</v>
      </c>
      <c r="AN107" s="40">
        <f t="shared" si="40"/>
        <v>-0.005469414671102173</v>
      </c>
    </row>
    <row r="108" spans="1:40" ht="12.75">
      <c r="A108" s="11">
        <v>25934</v>
      </c>
      <c r="B108" s="12">
        <v>1810.6797</v>
      </c>
      <c r="C108" s="12">
        <v>0</v>
      </c>
      <c r="D108" s="13">
        <v>91.166209</v>
      </c>
      <c r="E108" s="12">
        <v>1280</v>
      </c>
      <c r="F108" s="12">
        <v>385</v>
      </c>
      <c r="G108" s="14">
        <v>1667.9919</v>
      </c>
      <c r="H108" s="14">
        <v>1519.8314</v>
      </c>
      <c r="I108" s="14">
        <v>-128.63101</v>
      </c>
      <c r="J108" s="31">
        <f t="shared" si="29"/>
        <v>6754.669209</v>
      </c>
      <c r="K108" s="12">
        <f>Inflows!J105</f>
        <v>12284.082665999998</v>
      </c>
      <c r="L108" s="31">
        <f t="shared" si="30"/>
        <v>-22117.653827999995</v>
      </c>
      <c r="M108" s="12"/>
      <c r="N108" s="12">
        <v>4833</v>
      </c>
      <c r="O108" s="12"/>
      <c r="P108" s="12">
        <f t="shared" si="41"/>
        <v>19332</v>
      </c>
      <c r="Q108" s="12">
        <f>4*('Assets v. Liab'!H103-'Assets v. Liab'!H104)</f>
        <v>1055.0037240004167</v>
      </c>
      <c r="R108" s="12">
        <f t="shared" si="31"/>
        <v>3037.0037240004167</v>
      </c>
      <c r="S108" s="12"/>
      <c r="T108" s="12">
        <v>1982</v>
      </c>
      <c r="U108" s="12"/>
      <c r="V108" s="12">
        <f t="shared" si="42"/>
        <v>-7928</v>
      </c>
      <c r="W108" s="31">
        <f t="shared" si="23"/>
        <v>-9658.650103999578</v>
      </c>
      <c r="X108" s="31">
        <f>Stocks!$Q109</f>
        <v>917654.79</v>
      </c>
      <c r="Y108" s="40">
        <f t="shared" si="24"/>
        <v>-0.010525363360223486</v>
      </c>
      <c r="Z108" s="31">
        <f t="shared" si="32"/>
        <v>-21062.65010399958</v>
      </c>
      <c r="AA108" s="33">
        <f t="shared" si="33"/>
        <v>-0.022952694557394047</v>
      </c>
      <c r="AB108" s="12">
        <v>1099.9</v>
      </c>
      <c r="AC108" s="42">
        <f t="shared" si="25"/>
        <v>0.01757614328575325</v>
      </c>
      <c r="AD108" s="40">
        <f t="shared" si="26"/>
        <v>-0.01914960460405453</v>
      </c>
      <c r="AE108" s="40">
        <f t="shared" si="27"/>
        <v>-0.0072079279934539504</v>
      </c>
      <c r="AF108" s="43">
        <f t="shared" si="34"/>
        <v>-0.008781389311755232</v>
      </c>
      <c r="AG108" s="44">
        <f t="shared" si="28"/>
        <v>0.007892639889124317</v>
      </c>
      <c r="AH108" s="10">
        <f t="shared" si="35"/>
        <v>1971</v>
      </c>
      <c r="AI108" s="7">
        <f t="shared" si="36"/>
        <v>-0.014179271383273429</v>
      </c>
      <c r="AJ108" s="40">
        <f t="shared" si="39"/>
        <v>-0.002545793801981751</v>
      </c>
      <c r="AK108" s="42">
        <f t="shared" si="37"/>
        <v>-0.0020330163156537066</v>
      </c>
      <c r="AL108" s="42">
        <f t="shared" si="38"/>
        <v>-0.017969308167444055</v>
      </c>
      <c r="AM108" s="7">
        <v>0</v>
      </c>
      <c r="AN108" s="40">
        <f t="shared" si="40"/>
        <v>-0.00597793762409147</v>
      </c>
    </row>
    <row r="109" spans="1:40" ht="12.75">
      <c r="A109" s="11">
        <v>26024</v>
      </c>
      <c r="B109" s="12">
        <v>2407.3446</v>
      </c>
      <c r="C109" s="12">
        <v>0</v>
      </c>
      <c r="D109" s="13">
        <v>82.118154</v>
      </c>
      <c r="E109" s="12">
        <v>1220</v>
      </c>
      <c r="F109" s="12">
        <v>372</v>
      </c>
      <c r="G109" s="14">
        <v>1482.2863</v>
      </c>
      <c r="H109" s="14">
        <v>1696.5191</v>
      </c>
      <c r="I109" s="14">
        <v>-146.98253</v>
      </c>
      <c r="J109" s="31">
        <f t="shared" si="29"/>
        <v>7260.268153999999</v>
      </c>
      <c r="K109" s="12">
        <f>Inflows!J106</f>
        <v>12511.105335</v>
      </c>
      <c r="L109" s="31">
        <f t="shared" si="30"/>
        <v>-21003.348724000003</v>
      </c>
      <c r="M109" s="12"/>
      <c r="N109" s="12">
        <v>4581</v>
      </c>
      <c r="O109" s="12"/>
      <c r="P109" s="12">
        <f t="shared" si="41"/>
        <v>18324</v>
      </c>
      <c r="Q109" s="12">
        <f>4*('Assets v. Liab'!H104-'Assets v. Liab'!H105)</f>
        <v>-16490.395779999904</v>
      </c>
      <c r="R109" s="12">
        <f t="shared" si="31"/>
        <v>-13175.395779999904</v>
      </c>
      <c r="S109" s="12"/>
      <c r="T109" s="12">
        <v>3315</v>
      </c>
      <c r="U109" s="12"/>
      <c r="V109" s="12">
        <f t="shared" si="42"/>
        <v>-13260</v>
      </c>
      <c r="W109" s="31">
        <f t="shared" si="23"/>
        <v>-32429.744503999907</v>
      </c>
      <c r="X109" s="31">
        <f>Stocks!$Q110</f>
        <v>916558.29</v>
      </c>
      <c r="Y109" s="40">
        <f t="shared" si="24"/>
        <v>-0.035382086287168824</v>
      </c>
      <c r="Z109" s="31">
        <f t="shared" si="32"/>
        <v>-37493.74450399991</v>
      </c>
      <c r="AA109" s="33">
        <f t="shared" si="33"/>
        <v>-0.04090710314125238</v>
      </c>
      <c r="AB109" s="12">
        <v>1120.6</v>
      </c>
      <c r="AC109" s="42">
        <f t="shared" si="25"/>
        <v>0.01635195431019097</v>
      </c>
      <c r="AD109" s="40">
        <f t="shared" si="26"/>
        <v>-0.03345863332500438</v>
      </c>
      <c r="AE109" s="40">
        <f t="shared" si="27"/>
        <v>-0.011832946635730859</v>
      </c>
      <c r="AF109" s="43">
        <f t="shared" si="34"/>
        <v>-0.028939625650544268</v>
      </c>
      <c r="AG109" s="44">
        <f t="shared" si="28"/>
        <v>0.010506018553386277</v>
      </c>
      <c r="AH109" s="10">
        <f t="shared" si="35"/>
        <v>1971</v>
      </c>
      <c r="AI109" s="7">
        <f t="shared" si="36"/>
        <v>-0.01788400991174036</v>
      </c>
      <c r="AJ109" s="40">
        <f t="shared" si="39"/>
        <v>-0.008530486521655773</v>
      </c>
      <c r="AK109" s="42">
        <f t="shared" si="37"/>
        <v>-0.008944515419022941</v>
      </c>
      <c r="AL109" s="42">
        <f t="shared" si="38"/>
        <v>-0.020987404628280013</v>
      </c>
      <c r="AM109" s="7">
        <v>0</v>
      </c>
      <c r="AN109" s="40">
        <f t="shared" si="40"/>
        <v>-0.007780915195630526</v>
      </c>
    </row>
    <row r="110" spans="1:40" ht="12.75">
      <c r="A110" s="11">
        <v>26115</v>
      </c>
      <c r="B110" s="12">
        <v>2284.7409</v>
      </c>
      <c r="C110" s="12">
        <v>0</v>
      </c>
      <c r="D110" s="13">
        <v>101.84875</v>
      </c>
      <c r="E110" s="12">
        <v>1370</v>
      </c>
      <c r="F110" s="12">
        <v>407</v>
      </c>
      <c r="G110" s="14">
        <v>1550.7643</v>
      </c>
      <c r="H110" s="14">
        <v>1982.7072</v>
      </c>
      <c r="I110" s="14">
        <v>-174.01908</v>
      </c>
      <c r="J110" s="31">
        <f t="shared" si="29"/>
        <v>7697.0611499999995</v>
      </c>
      <c r="K110" s="12">
        <f>Inflows!J107</f>
        <v>964.6626339999998</v>
      </c>
      <c r="L110" s="31">
        <f t="shared" si="30"/>
        <v>26929.594063999997</v>
      </c>
      <c r="M110" s="12"/>
      <c r="N110" s="12">
        <v>5018</v>
      </c>
      <c r="O110" s="12"/>
      <c r="P110" s="12">
        <f t="shared" si="41"/>
        <v>20072</v>
      </c>
      <c r="Q110" s="12">
        <f>4*('Assets v. Liab'!H105-'Assets v. Liab'!H106)</f>
        <v>-2955.1719840001315</v>
      </c>
      <c r="R110" s="12">
        <f t="shared" si="31"/>
        <v>884.8280159998685</v>
      </c>
      <c r="S110" s="12"/>
      <c r="T110" s="12">
        <v>3840</v>
      </c>
      <c r="U110" s="12"/>
      <c r="V110" s="12">
        <f t="shared" si="42"/>
        <v>-15360</v>
      </c>
      <c r="W110" s="31">
        <f t="shared" si="23"/>
        <v>28686.422079999866</v>
      </c>
      <c r="X110" s="31">
        <f>Stocks!$Q111</f>
        <v>909349.85471</v>
      </c>
      <c r="Y110" s="40">
        <f t="shared" si="24"/>
        <v>0.031546078697233894</v>
      </c>
      <c r="Z110" s="31">
        <f t="shared" si="32"/>
        <v>23974.422079999866</v>
      </c>
      <c r="AA110" s="33">
        <f t="shared" si="33"/>
        <v>0.026364354660446423</v>
      </c>
      <c r="AB110" s="12">
        <v>1140.8</v>
      </c>
      <c r="AC110" s="42">
        <f t="shared" si="25"/>
        <v>0.017594670406732116</v>
      </c>
      <c r="AD110" s="40">
        <f t="shared" si="26"/>
        <v>0.021015447124824567</v>
      </c>
      <c r="AE110" s="40">
        <f t="shared" si="27"/>
        <v>-0.013464235624123423</v>
      </c>
      <c r="AF110" s="43">
        <f t="shared" si="34"/>
        <v>0.025145881907433262</v>
      </c>
      <c r="AG110" s="44">
        <f t="shared" si="28"/>
        <v>0.01004999731694519</v>
      </c>
      <c r="AH110" s="10">
        <f t="shared" si="35"/>
        <v>1971</v>
      </c>
      <c r="AI110" s="7">
        <f t="shared" si="36"/>
        <v>-0.020880240846571883</v>
      </c>
      <c r="AJ110" s="40">
        <f t="shared" si="39"/>
        <v>-0.013953563081588046</v>
      </c>
      <c r="AK110" s="42">
        <f t="shared" si="37"/>
        <v>-0.017302579248849353</v>
      </c>
      <c r="AL110" s="42">
        <f t="shared" si="38"/>
        <v>-0.02584161949382159</v>
      </c>
      <c r="AM110" s="7">
        <v>0</v>
      </c>
      <c r="AN110" s="40">
        <f t="shared" si="40"/>
        <v>-0.010095543357294047</v>
      </c>
    </row>
    <row r="111" spans="1:40" ht="12.75">
      <c r="A111" s="11">
        <v>26207</v>
      </c>
      <c r="B111" s="12">
        <v>2433.5089</v>
      </c>
      <c r="C111" s="12">
        <v>0</v>
      </c>
      <c r="D111" s="13">
        <v>74.199963</v>
      </c>
      <c r="E111" s="12">
        <v>1320</v>
      </c>
      <c r="F111" s="12">
        <v>379</v>
      </c>
      <c r="G111" s="14">
        <v>1566.9251</v>
      </c>
      <c r="H111" s="14">
        <v>1851.4466</v>
      </c>
      <c r="I111" s="14">
        <v>-156.04211</v>
      </c>
      <c r="J111" s="31">
        <f t="shared" si="29"/>
        <v>7625.080563</v>
      </c>
      <c r="K111" s="12">
        <f>Inflows!J108</f>
        <v>2166.4793710000004</v>
      </c>
      <c r="L111" s="31">
        <f t="shared" si="30"/>
        <v>21834.404768</v>
      </c>
      <c r="M111" s="12"/>
      <c r="N111" s="12">
        <v>3989</v>
      </c>
      <c r="O111" s="12"/>
      <c r="P111" s="12">
        <f t="shared" si="41"/>
        <v>15956</v>
      </c>
      <c r="Q111" s="12">
        <f>4*('Assets v. Liab'!H106-'Assets v. Liab'!H107)</f>
        <v>-32768.07765199989</v>
      </c>
      <c r="R111" s="12">
        <f t="shared" si="31"/>
        <v>-30470.07765199989</v>
      </c>
      <c r="S111" s="12"/>
      <c r="T111" s="12">
        <v>2298</v>
      </c>
      <c r="U111" s="12"/>
      <c r="V111" s="12">
        <f t="shared" si="42"/>
        <v>-9192</v>
      </c>
      <c r="W111" s="31">
        <f t="shared" si="23"/>
        <v>-4169.6728839998905</v>
      </c>
      <c r="X111" s="31">
        <f>Stocks!$Q112</f>
        <v>971782.9667400001</v>
      </c>
      <c r="Y111" s="40">
        <f t="shared" si="24"/>
        <v>-0.00429074497774716</v>
      </c>
      <c r="Z111" s="31">
        <f t="shared" si="32"/>
        <v>-10933.67288399989</v>
      </c>
      <c r="AA111" s="33">
        <f t="shared" si="33"/>
        <v>-0.011251146869427676</v>
      </c>
      <c r="AB111" s="12">
        <v>1153.1</v>
      </c>
      <c r="AC111" s="42">
        <f t="shared" si="25"/>
        <v>0.013837481571416182</v>
      </c>
      <c r="AD111" s="40">
        <f t="shared" si="26"/>
        <v>-0.009481981514179075</v>
      </c>
      <c r="AE111" s="40">
        <f t="shared" si="27"/>
        <v>-0.007971554938860464</v>
      </c>
      <c r="AF111" s="43">
        <f t="shared" si="34"/>
        <v>-0.0036160548816233547</v>
      </c>
      <c r="AG111" s="44">
        <f t="shared" si="28"/>
        <v>0.010016676493779639</v>
      </c>
      <c r="AH111" s="10">
        <f t="shared" si="35"/>
        <v>1971</v>
      </c>
      <c r="AI111" s="7">
        <f t="shared" si="36"/>
        <v>-0.010268693079603354</v>
      </c>
      <c r="AJ111" s="40">
        <f t="shared" si="39"/>
        <v>-0.0040477969841223975</v>
      </c>
      <c r="AK111" s="42">
        <f t="shared" si="37"/>
        <v>-0.004663028981976394</v>
      </c>
      <c r="AL111" s="42">
        <f t="shared" si="38"/>
        <v>-0.012186647476906919</v>
      </c>
      <c r="AM111" s="7">
        <v>0</v>
      </c>
      <c r="AN111" s="40">
        <f t="shared" si="40"/>
        <v>-0.010119166298042173</v>
      </c>
    </row>
    <row r="112" spans="1:40" ht="12.75">
      <c r="A112" s="11">
        <v>26299</v>
      </c>
      <c r="B112" s="12">
        <v>2279.2956</v>
      </c>
      <c r="C112" s="12">
        <v>0</v>
      </c>
      <c r="D112" s="13">
        <v>72.251957</v>
      </c>
      <c r="E112" s="12">
        <v>1150</v>
      </c>
      <c r="F112" s="12">
        <v>347</v>
      </c>
      <c r="G112" s="14">
        <v>1584.5044</v>
      </c>
      <c r="H112" s="14">
        <v>1475.6303</v>
      </c>
      <c r="I112" s="14">
        <v>-128.1004</v>
      </c>
      <c r="J112" s="31">
        <f t="shared" si="29"/>
        <v>6908.6822569999995</v>
      </c>
      <c r="K112" s="12">
        <f>Inflows!J109</f>
        <v>9578.745815</v>
      </c>
      <c r="L112" s="31">
        <f t="shared" si="30"/>
        <v>-10680.254232000003</v>
      </c>
      <c r="M112" s="12"/>
      <c r="N112" s="12">
        <v>5149</v>
      </c>
      <c r="O112" s="12"/>
      <c r="P112" s="12">
        <f t="shared" si="41"/>
        <v>20596</v>
      </c>
      <c r="Q112" s="12">
        <f>4*('Assets v. Liab'!H107-'Assets v. Liab'!H108)</f>
        <v>6021.59322399972</v>
      </c>
      <c r="R112" s="12">
        <f t="shared" si="31"/>
        <v>8279.59322399972</v>
      </c>
      <c r="S112" s="12"/>
      <c r="T112" s="12">
        <v>2258</v>
      </c>
      <c r="U112" s="12"/>
      <c r="V112" s="12">
        <f t="shared" si="42"/>
        <v>-9032</v>
      </c>
      <c r="W112" s="31">
        <f t="shared" si="23"/>
        <v>6905.338991999717</v>
      </c>
      <c r="X112" s="31">
        <f>Stocks!$Q113</f>
        <v>1030226.5952999999</v>
      </c>
      <c r="Y112" s="40">
        <f t="shared" si="24"/>
        <v>0.006702738041808071</v>
      </c>
      <c r="Z112" s="31">
        <f t="shared" si="32"/>
        <v>-4658.661008000283</v>
      </c>
      <c r="AA112" s="33">
        <f t="shared" si="33"/>
        <v>-0.004521977038113339</v>
      </c>
      <c r="AB112" s="12">
        <v>1192.5</v>
      </c>
      <c r="AC112" s="42">
        <f t="shared" si="25"/>
        <v>0.017271278825995807</v>
      </c>
      <c r="AD112" s="40">
        <f t="shared" si="26"/>
        <v>-0.003906633968972984</v>
      </c>
      <c r="AE112" s="40">
        <f t="shared" si="27"/>
        <v>-0.007574004192872117</v>
      </c>
      <c r="AF112" s="43">
        <f t="shared" si="34"/>
        <v>0.005790640664150706</v>
      </c>
      <c r="AG112" s="44">
        <f t="shared" si="28"/>
        <v>0.008849686507408687</v>
      </c>
      <c r="AH112" s="10">
        <f t="shared" si="35"/>
        <v>1972</v>
      </c>
      <c r="AI112" s="7">
        <f t="shared" si="36"/>
        <v>-0.006457950420832968</v>
      </c>
      <c r="AJ112" s="40">
        <f t="shared" si="39"/>
        <v>-0.00040478949014591346</v>
      </c>
      <c r="AK112" s="42">
        <f t="shared" si="37"/>
        <v>-0.0003560036314685048</v>
      </c>
      <c r="AL112" s="42">
        <f t="shared" si="38"/>
        <v>-0.0075789680970867425</v>
      </c>
      <c r="AM112" s="7">
        <v>0</v>
      </c>
      <c r="AN112" s="40">
        <f t="shared" si="40"/>
        <v>-0.010210685347896716</v>
      </c>
    </row>
    <row r="113" spans="1:40" ht="12.75">
      <c r="A113" s="11">
        <v>26390</v>
      </c>
      <c r="B113" s="12">
        <v>2895.848</v>
      </c>
      <c r="C113" s="12">
        <v>4.16</v>
      </c>
      <c r="D113" s="13">
        <v>88.685603</v>
      </c>
      <c r="E113" s="12">
        <v>1230</v>
      </c>
      <c r="F113" s="12">
        <v>363</v>
      </c>
      <c r="G113" s="14">
        <v>1615.6311</v>
      </c>
      <c r="H113" s="14">
        <v>1708.3208</v>
      </c>
      <c r="I113" s="14">
        <v>-150.03103</v>
      </c>
      <c r="J113" s="31">
        <f t="shared" si="29"/>
        <v>7905.645503</v>
      </c>
      <c r="K113" s="12">
        <f>Inflows!J110</f>
        <v>9119.88508</v>
      </c>
      <c r="L113" s="31">
        <f t="shared" si="30"/>
        <v>-4856.958308000001</v>
      </c>
      <c r="M113" s="12"/>
      <c r="N113" s="12">
        <v>5153</v>
      </c>
      <c r="O113" s="12"/>
      <c r="P113" s="12">
        <f t="shared" si="41"/>
        <v>20612</v>
      </c>
      <c r="Q113" s="12">
        <f>4*('Assets v. Liab'!H108-'Assets v. Liab'!H109)</f>
        <v>-32795.852984</v>
      </c>
      <c r="R113" s="12">
        <f t="shared" si="31"/>
        <v>-29367.852983999997</v>
      </c>
      <c r="S113" s="12"/>
      <c r="T113" s="12">
        <v>3428</v>
      </c>
      <c r="U113" s="12"/>
      <c r="V113" s="12">
        <f t="shared" si="42"/>
        <v>-13712</v>
      </c>
      <c r="W113" s="31">
        <f t="shared" si="23"/>
        <v>-30752.811292</v>
      </c>
      <c r="X113" s="31">
        <f>Stocks!$Q114</f>
        <v>1030674.1521000001</v>
      </c>
      <c r="Y113" s="40">
        <f t="shared" si="24"/>
        <v>-0.029837569157372484</v>
      </c>
      <c r="Z113" s="31">
        <f t="shared" si="32"/>
        <v>-37652.811292</v>
      </c>
      <c r="AA113" s="33">
        <f t="shared" si="33"/>
        <v>-0.03653221652573933</v>
      </c>
      <c r="AB113" s="12">
        <v>1227.5</v>
      </c>
      <c r="AC113" s="42">
        <f t="shared" si="25"/>
        <v>0.016791853360488797</v>
      </c>
      <c r="AD113" s="40">
        <f t="shared" si="26"/>
        <v>-0.030674388017922605</v>
      </c>
      <c r="AE113" s="40">
        <f t="shared" si="27"/>
        <v>-0.011170672097759675</v>
      </c>
      <c r="AF113" s="43">
        <f t="shared" si="34"/>
        <v>-0.025053206755193482</v>
      </c>
      <c r="AG113" s="44">
        <f t="shared" si="28"/>
        <v>0.011238655763704582</v>
      </c>
      <c r="AH113" s="10">
        <f t="shared" si="35"/>
        <v>1972</v>
      </c>
      <c r="AI113" s="7">
        <f t="shared" si="36"/>
        <v>-0.005761889094062524</v>
      </c>
      <c r="AJ113" s="40">
        <f t="shared" si="39"/>
        <v>0.000566815233691783</v>
      </c>
      <c r="AK113" s="42">
        <f t="shared" si="37"/>
        <v>0.00103012565098058</v>
      </c>
      <c r="AL113" s="42">
        <f t="shared" si="38"/>
        <v>-0.006485246443208481</v>
      </c>
      <c r="AM113" s="7">
        <v>0</v>
      </c>
      <c r="AN113" s="40">
        <f t="shared" si="40"/>
        <v>-0.010045116713403919</v>
      </c>
    </row>
    <row r="114" spans="1:40" ht="12.75">
      <c r="A114" s="11">
        <v>26481</v>
      </c>
      <c r="B114" s="12">
        <v>2617.4377</v>
      </c>
      <c r="C114" s="12">
        <v>8.4612</v>
      </c>
      <c r="D114" s="13">
        <v>91.035144</v>
      </c>
      <c r="E114" s="12">
        <v>1330</v>
      </c>
      <c r="F114" s="12">
        <v>383</v>
      </c>
      <c r="G114" s="14">
        <v>1656.1808</v>
      </c>
      <c r="H114" s="14">
        <v>1939.581</v>
      </c>
      <c r="I114" s="14">
        <v>-161.4339</v>
      </c>
      <c r="J114" s="31">
        <f t="shared" si="29"/>
        <v>8025.695844</v>
      </c>
      <c r="K114" s="12">
        <f>Inflows!J111</f>
        <v>3370.1114501</v>
      </c>
      <c r="L114" s="31">
        <f t="shared" si="30"/>
        <v>18622.3375756</v>
      </c>
      <c r="M114" s="12"/>
      <c r="N114" s="12">
        <v>5263</v>
      </c>
      <c r="O114" s="12"/>
      <c r="P114" s="12">
        <f t="shared" si="41"/>
        <v>21052</v>
      </c>
      <c r="Q114" s="12">
        <f>4*('Assets v. Liab'!H109-'Assets v. Liab'!H110)</f>
        <v>-17208.201363999862</v>
      </c>
      <c r="R114" s="12">
        <f t="shared" si="31"/>
        <v>-14612.201363999862</v>
      </c>
      <c r="S114" s="12"/>
      <c r="T114" s="12">
        <v>2596</v>
      </c>
      <c r="U114" s="12"/>
      <c r="V114" s="12">
        <f t="shared" si="42"/>
        <v>-10384</v>
      </c>
      <c r="W114" s="31">
        <f t="shared" si="23"/>
        <v>12082.136211600136</v>
      </c>
      <c r="X114" s="31">
        <f>Stocks!$Q115</f>
        <v>1038775.9858</v>
      </c>
      <c r="Y114" s="40">
        <f t="shared" si="24"/>
        <v>0.011631127766488782</v>
      </c>
      <c r="Z114" s="31">
        <f t="shared" si="32"/>
        <v>1414.1362116001364</v>
      </c>
      <c r="AA114" s="33">
        <f t="shared" si="33"/>
        <v>0.0013613485784531856</v>
      </c>
      <c r="AB114" s="12">
        <v>1252</v>
      </c>
      <c r="AC114" s="42">
        <f t="shared" si="25"/>
        <v>0.016814696485623004</v>
      </c>
      <c r="AD114" s="40">
        <f t="shared" si="26"/>
        <v>0.001129501766453783</v>
      </c>
      <c r="AE114" s="40">
        <f t="shared" si="27"/>
        <v>-0.008293929712460063</v>
      </c>
      <c r="AF114" s="43">
        <f t="shared" si="34"/>
        <v>0.009650268539616723</v>
      </c>
      <c r="AG114" s="44">
        <f t="shared" si="28"/>
        <v>0.010078930340247379</v>
      </c>
      <c r="AH114" s="10">
        <f t="shared" si="35"/>
        <v>1972</v>
      </c>
      <c r="AI114" s="7">
        <f t="shared" si="36"/>
        <v>-0.01073337543365522</v>
      </c>
      <c r="AJ114" s="40">
        <f t="shared" si="39"/>
        <v>-0.003307088108262352</v>
      </c>
      <c r="AK114" s="42">
        <f t="shared" si="37"/>
        <v>-0.003948612081705698</v>
      </c>
      <c r="AL114" s="42">
        <f t="shared" si="38"/>
        <v>-0.01273599796370679</v>
      </c>
      <c r="AM114" s="7">
        <v>0</v>
      </c>
      <c r="AN114" s="40">
        <f t="shared" si="40"/>
        <v>-0.00875254023548808</v>
      </c>
    </row>
    <row r="115" spans="1:40" ht="12.75">
      <c r="A115" s="11">
        <v>26573</v>
      </c>
      <c r="B115" s="12">
        <v>2835.1231</v>
      </c>
      <c r="C115" s="12">
        <v>6.6924</v>
      </c>
      <c r="D115" s="13">
        <v>87.750049</v>
      </c>
      <c r="E115" s="12">
        <v>1530</v>
      </c>
      <c r="F115" s="12">
        <v>444</v>
      </c>
      <c r="G115" s="14">
        <v>1717.7933</v>
      </c>
      <c r="H115" s="14">
        <v>2256.0758</v>
      </c>
      <c r="I115" s="14">
        <v>-178.71377</v>
      </c>
      <c r="J115" s="31">
        <f t="shared" si="29"/>
        <v>8877.434649</v>
      </c>
      <c r="K115" s="12">
        <f>Inflows!J112</f>
        <v>8225.853053</v>
      </c>
      <c r="L115" s="31">
        <f t="shared" si="30"/>
        <v>2606.326384</v>
      </c>
      <c r="M115" s="12"/>
      <c r="N115" s="12">
        <v>4486</v>
      </c>
      <c r="O115" s="12"/>
      <c r="P115" s="12">
        <f t="shared" si="41"/>
        <v>17944</v>
      </c>
      <c r="Q115" s="12">
        <f>4*('Assets v. Liab'!H110-'Assets v. Liab'!H111)</f>
        <v>-53070.95521999989</v>
      </c>
      <c r="R115" s="12">
        <f t="shared" si="31"/>
        <v>-50430.95521999989</v>
      </c>
      <c r="S115" s="12"/>
      <c r="T115" s="12">
        <v>2640</v>
      </c>
      <c r="U115" s="12"/>
      <c r="V115" s="12">
        <f t="shared" si="42"/>
        <v>-10560</v>
      </c>
      <c r="W115" s="31">
        <f t="shared" si="23"/>
        <v>-43080.62883599989</v>
      </c>
      <c r="X115" s="31">
        <f>Stocks!$Q116</f>
        <v>1192955.7655</v>
      </c>
      <c r="Y115" s="40">
        <f t="shared" si="24"/>
        <v>-0.03611251152966567</v>
      </c>
      <c r="Z115" s="31">
        <f t="shared" si="32"/>
        <v>-50464.62883599989</v>
      </c>
      <c r="AA115" s="33">
        <f t="shared" si="33"/>
        <v>-0.04230217942309772</v>
      </c>
      <c r="AB115" s="12">
        <v>1289.7</v>
      </c>
      <c r="AC115" s="42">
        <f t="shared" si="25"/>
        <v>0.013913313173606265</v>
      </c>
      <c r="AD115" s="40">
        <f t="shared" si="26"/>
        <v>-0.03912896707451337</v>
      </c>
      <c r="AE115" s="40">
        <f t="shared" si="27"/>
        <v>-0.008187950686206095</v>
      </c>
      <c r="AF115" s="43">
        <f t="shared" si="34"/>
        <v>-0.033403604587113195</v>
      </c>
      <c r="AG115" s="44">
        <f t="shared" si="28"/>
        <v>0.009506213665220765</v>
      </c>
      <c r="AH115" s="10">
        <f t="shared" si="35"/>
        <v>1972</v>
      </c>
      <c r="AI115" s="7">
        <f t="shared" si="36"/>
        <v>-0.018145121823738793</v>
      </c>
      <c r="AJ115" s="40">
        <f t="shared" si="39"/>
        <v>-0.010753975534634811</v>
      </c>
      <c r="AK115" s="42">
        <f t="shared" si="37"/>
        <v>-0.011904053719685326</v>
      </c>
      <c r="AL115" s="42">
        <f t="shared" si="38"/>
        <v>-0.020498756102124302</v>
      </c>
      <c r="AM115" s="7">
        <v>0</v>
      </c>
      <c r="AN115" s="40">
        <f t="shared" si="40"/>
        <v>-0.008806639172324488</v>
      </c>
    </row>
    <row r="116" spans="1:40" ht="12.75">
      <c r="A116" s="11">
        <v>26665</v>
      </c>
      <c r="B116" s="12">
        <v>2490.6656</v>
      </c>
      <c r="C116" s="12">
        <v>8.096</v>
      </c>
      <c r="D116" s="13">
        <v>86.851584</v>
      </c>
      <c r="E116" s="12">
        <v>1770</v>
      </c>
      <c r="F116" s="12">
        <v>492</v>
      </c>
      <c r="G116" s="14">
        <v>1782.1325</v>
      </c>
      <c r="H116" s="14">
        <v>2685.3468</v>
      </c>
      <c r="I116" s="14">
        <v>-214.06737</v>
      </c>
      <c r="J116" s="31">
        <f t="shared" si="29"/>
        <v>9315.092483999999</v>
      </c>
      <c r="K116" s="12">
        <f>Inflows!J113</f>
        <v>15849.70236</v>
      </c>
      <c r="L116" s="31">
        <f t="shared" si="30"/>
        <v>-26138.439504</v>
      </c>
      <c r="M116" s="12"/>
      <c r="N116" s="12">
        <v>4989</v>
      </c>
      <c r="O116" s="12"/>
      <c r="P116" s="12">
        <f t="shared" si="41"/>
        <v>19956</v>
      </c>
      <c r="Q116" s="12">
        <f>4*('Assets v. Liab'!H111-'Assets v. Liab'!H112)</f>
        <v>-14510.631340000313</v>
      </c>
      <c r="R116" s="12">
        <f t="shared" si="31"/>
        <v>-12759.631340000313</v>
      </c>
      <c r="S116" s="12"/>
      <c r="T116" s="12">
        <v>1751</v>
      </c>
      <c r="U116" s="12"/>
      <c r="V116" s="12">
        <f t="shared" si="42"/>
        <v>-7004</v>
      </c>
      <c r="W116" s="31">
        <f t="shared" si="23"/>
        <v>-27697.070844000315</v>
      </c>
      <c r="X116" s="31">
        <f>Stocks!$Q117</f>
        <v>1138449.8802</v>
      </c>
      <c r="Y116" s="40">
        <f t="shared" si="24"/>
        <v>-0.024328757309135612</v>
      </c>
      <c r="Z116" s="31">
        <f t="shared" si="32"/>
        <v>-40649.070844000315</v>
      </c>
      <c r="AA116" s="33">
        <f t="shared" si="33"/>
        <v>-0.03570563056922558</v>
      </c>
      <c r="AB116" s="12">
        <v>1338.4</v>
      </c>
      <c r="AC116" s="42">
        <f t="shared" si="25"/>
        <v>0.014910340705319785</v>
      </c>
      <c r="AD116" s="40">
        <f t="shared" si="26"/>
        <v>-0.030371391843993064</v>
      </c>
      <c r="AE116" s="40">
        <f t="shared" si="27"/>
        <v>-0.0052331141661685595</v>
      </c>
      <c r="AF116" s="43">
        <f t="shared" si="34"/>
        <v>-0.020694165304841836</v>
      </c>
      <c r="AG116" s="44">
        <f t="shared" si="28"/>
        <v>0.008751076857463224</v>
      </c>
      <c r="AH116" s="10">
        <f t="shared" si="35"/>
        <v>1973</v>
      </c>
      <c r="AI116" s="7">
        <f t="shared" si="36"/>
        <v>-0.024761311292493815</v>
      </c>
      <c r="AJ116" s="40">
        <f t="shared" si="39"/>
        <v>-0.017375177026882946</v>
      </c>
      <c r="AK116" s="42">
        <f t="shared" si="37"/>
        <v>-0.019661927557421247</v>
      </c>
      <c r="AL116" s="42">
        <f t="shared" si="38"/>
        <v>-0.02829466948490236</v>
      </c>
      <c r="AM116" s="7">
        <v>0</v>
      </c>
      <c r="AN116" s="40">
        <f t="shared" si="40"/>
        <v>-0.008221416665648597</v>
      </c>
    </row>
    <row r="117" spans="1:40" ht="12.75">
      <c r="A117" s="11">
        <v>26755</v>
      </c>
      <c r="B117" s="12">
        <v>3211.4886</v>
      </c>
      <c r="C117" s="12">
        <v>40.6328</v>
      </c>
      <c r="D117" s="13">
        <v>106.45896</v>
      </c>
      <c r="E117" s="12">
        <v>2170</v>
      </c>
      <c r="F117" s="12">
        <v>593</v>
      </c>
      <c r="G117" s="14">
        <v>1946.0548</v>
      </c>
      <c r="H117" s="14">
        <v>3403.7271</v>
      </c>
      <c r="I117" s="14">
        <v>-249.45135</v>
      </c>
      <c r="J117" s="31">
        <f t="shared" si="29"/>
        <v>11471.36226</v>
      </c>
      <c r="K117" s="12">
        <f>Inflows!J114</f>
        <v>1165.9141609999997</v>
      </c>
      <c r="L117" s="31">
        <f t="shared" si="30"/>
        <v>41221.792396000004</v>
      </c>
      <c r="M117" s="12"/>
      <c r="N117" s="12">
        <v>5316</v>
      </c>
      <c r="O117" s="12"/>
      <c r="P117" s="12">
        <f t="shared" si="41"/>
        <v>21264</v>
      </c>
      <c r="Q117" s="12">
        <f>4*('Assets v. Liab'!H112-'Assets v. Liab'!H113)</f>
        <v>-73881.07910400024</v>
      </c>
      <c r="R117" s="12">
        <f t="shared" si="31"/>
        <v>-71712.07910400024</v>
      </c>
      <c r="S117" s="12"/>
      <c r="T117" s="12">
        <v>2169</v>
      </c>
      <c r="U117" s="12"/>
      <c r="V117" s="12">
        <f t="shared" si="42"/>
        <v>-8676</v>
      </c>
      <c r="W117" s="31">
        <f t="shared" si="23"/>
        <v>-20071.286708000232</v>
      </c>
      <c r="X117" s="31">
        <f>Stocks!$Q118</f>
        <v>1062452.5005</v>
      </c>
      <c r="Y117" s="40">
        <f t="shared" si="24"/>
        <v>-0.01889146733482626</v>
      </c>
      <c r="Z117" s="31">
        <f t="shared" si="32"/>
        <v>-32659.286708000232</v>
      </c>
      <c r="AA117" s="33">
        <f t="shared" si="33"/>
        <v>-0.030739526418950933</v>
      </c>
      <c r="AB117" s="12">
        <v>1374.4</v>
      </c>
      <c r="AC117" s="42">
        <f t="shared" si="25"/>
        <v>0.015471478463329453</v>
      </c>
      <c r="AD117" s="40">
        <f t="shared" si="26"/>
        <v>-0.023762577639697493</v>
      </c>
      <c r="AE117" s="40">
        <f t="shared" si="27"/>
        <v>-0.006312572759022118</v>
      </c>
      <c r="AF117" s="43">
        <f t="shared" si="34"/>
        <v>-0.014603671935390158</v>
      </c>
      <c r="AG117" s="44">
        <f t="shared" si="28"/>
        <v>0.012090850549981835</v>
      </c>
      <c r="AH117" s="10">
        <f t="shared" si="35"/>
        <v>1973</v>
      </c>
      <c r="AI117" s="7">
        <f t="shared" si="36"/>
        <v>-0.023033358697937534</v>
      </c>
      <c r="AJ117" s="40">
        <f t="shared" si="39"/>
        <v>-0.014762793321932118</v>
      </c>
      <c r="AK117" s="42">
        <f t="shared" si="37"/>
        <v>-0.01692540210178469</v>
      </c>
      <c r="AL117" s="42">
        <f t="shared" si="38"/>
        <v>-0.026846496958205263</v>
      </c>
      <c r="AM117" s="7">
        <v>0</v>
      </c>
      <c r="AN117" s="40">
        <f t="shared" si="40"/>
        <v>-0.007006891830964208</v>
      </c>
    </row>
    <row r="118" spans="1:40" ht="12.75">
      <c r="A118" s="11">
        <v>26846</v>
      </c>
      <c r="B118" s="12">
        <v>2848.5039</v>
      </c>
      <c r="C118" s="12">
        <v>46.5904</v>
      </c>
      <c r="D118" s="13">
        <v>147.87159</v>
      </c>
      <c r="E118" s="12">
        <v>2900</v>
      </c>
      <c r="F118" s="12">
        <v>783</v>
      </c>
      <c r="G118" s="14">
        <v>2372.6901</v>
      </c>
      <c r="H118" s="14">
        <v>4698.5564</v>
      </c>
      <c r="I118" s="14">
        <v>-332.84299</v>
      </c>
      <c r="J118" s="31">
        <f t="shared" si="29"/>
        <v>13797.21239</v>
      </c>
      <c r="K118" s="12">
        <f>Inflows!J115</f>
        <v>4111.747656</v>
      </c>
      <c r="L118" s="31">
        <f t="shared" si="30"/>
        <v>38741.858936000004</v>
      </c>
      <c r="M118" s="12"/>
      <c r="N118" s="12">
        <v>5769</v>
      </c>
      <c r="O118" s="12"/>
      <c r="P118" s="12">
        <f t="shared" si="41"/>
        <v>23076</v>
      </c>
      <c r="Q118" s="12">
        <f>4*('Assets v. Liab'!H113-'Assets v. Liab'!H114)</f>
        <v>-65631.40051999968</v>
      </c>
      <c r="R118" s="12">
        <f t="shared" si="31"/>
        <v>-64344.400519999675</v>
      </c>
      <c r="S118" s="12"/>
      <c r="T118" s="12">
        <v>1287</v>
      </c>
      <c r="U118" s="12"/>
      <c r="V118" s="12">
        <f t="shared" si="42"/>
        <v>-5148</v>
      </c>
      <c r="W118" s="31">
        <f t="shared" si="23"/>
        <v>-8961.541583999671</v>
      </c>
      <c r="X118" s="31">
        <f>Stocks!$Q119</f>
        <v>1128088.7715</v>
      </c>
      <c r="Y118" s="40">
        <f t="shared" si="24"/>
        <v>-0.007944003885513074</v>
      </c>
      <c r="Z118" s="31">
        <f t="shared" si="32"/>
        <v>-26889.54158399967</v>
      </c>
      <c r="AA118" s="33">
        <f t="shared" si="33"/>
        <v>-0.02383637020714701</v>
      </c>
      <c r="AB118" s="12">
        <v>1394.1</v>
      </c>
      <c r="AC118" s="42">
        <f t="shared" si="25"/>
        <v>0.016552614590058103</v>
      </c>
      <c r="AD118" s="40">
        <f t="shared" si="26"/>
        <v>-0.01928810098558186</v>
      </c>
      <c r="AE118" s="40">
        <f t="shared" si="27"/>
        <v>-0.0036927049709489994</v>
      </c>
      <c r="AF118" s="43">
        <f t="shared" si="34"/>
        <v>-0.006428191366472757</v>
      </c>
      <c r="AG118" s="44">
        <f t="shared" si="28"/>
        <v>0.010100282786122919</v>
      </c>
      <c r="AH118" s="10">
        <f t="shared" si="35"/>
        <v>1973</v>
      </c>
      <c r="AI118" s="7">
        <f t="shared" si="36"/>
        <v>-0.028137759385946447</v>
      </c>
      <c r="AJ118" s="40">
        <f t="shared" si="39"/>
        <v>-0.018782408298454487</v>
      </c>
      <c r="AK118" s="42">
        <f t="shared" si="37"/>
        <v>-0.021819185014785154</v>
      </c>
      <c r="AL118" s="42">
        <f t="shared" si="38"/>
        <v>-0.03314592665460531</v>
      </c>
      <c r="AM118" s="7">
        <v>0</v>
      </c>
      <c r="AN118" s="40">
        <f t="shared" si="40"/>
        <v>-0.005856585645586443</v>
      </c>
    </row>
    <row r="119" spans="1:40" ht="12.75">
      <c r="A119" s="11">
        <v>26938</v>
      </c>
      <c r="B119" s="12">
        <v>3051.7375</v>
      </c>
      <c r="C119" s="12">
        <v>44.7276</v>
      </c>
      <c r="D119" s="13">
        <v>182.26251</v>
      </c>
      <c r="E119" s="12">
        <v>3190</v>
      </c>
      <c r="F119" s="12">
        <v>884</v>
      </c>
      <c r="G119" s="14">
        <v>2651.5723</v>
      </c>
      <c r="H119" s="14">
        <v>4723.7569</v>
      </c>
      <c r="I119" s="14">
        <v>-299.87986</v>
      </c>
      <c r="J119" s="31">
        <f t="shared" si="29"/>
        <v>14728.05681</v>
      </c>
      <c r="K119" s="12">
        <f>Inflows!J116</f>
        <v>13280.846188</v>
      </c>
      <c r="L119" s="31">
        <f t="shared" si="30"/>
        <v>5788.842488000002</v>
      </c>
      <c r="M119" s="12"/>
      <c r="N119" s="12">
        <v>4880</v>
      </c>
      <c r="O119" s="12"/>
      <c r="P119" s="12">
        <f t="shared" si="41"/>
        <v>19520</v>
      </c>
      <c r="Q119" s="12">
        <f>4*('Assets v. Liab'!H114-'Assets v. Liab'!H115)</f>
        <v>-100875.37767999992</v>
      </c>
      <c r="R119" s="12">
        <f t="shared" si="31"/>
        <v>-98199.37767999992</v>
      </c>
      <c r="S119" s="12"/>
      <c r="T119" s="12">
        <v>2676</v>
      </c>
      <c r="U119" s="12"/>
      <c r="V119" s="12">
        <f t="shared" si="42"/>
        <v>-10704</v>
      </c>
      <c r="W119" s="31">
        <f t="shared" si="23"/>
        <v>-86270.53519199992</v>
      </c>
      <c r="X119" s="31">
        <f>Stocks!$Q120</f>
        <v>979529.618</v>
      </c>
      <c r="Y119" s="40">
        <f t="shared" si="24"/>
        <v>-0.08807343198886297</v>
      </c>
      <c r="Z119" s="31">
        <f t="shared" si="32"/>
        <v>-95086.53519199992</v>
      </c>
      <c r="AA119" s="33">
        <f t="shared" si="33"/>
        <v>-0.09707367030529129</v>
      </c>
      <c r="AB119" s="12">
        <v>1435.3</v>
      </c>
      <c r="AC119" s="42">
        <f t="shared" si="25"/>
        <v>0.013599944262523514</v>
      </c>
      <c r="AD119" s="40">
        <f t="shared" si="26"/>
        <v>-0.06624854399219669</v>
      </c>
      <c r="AE119" s="40">
        <f t="shared" si="27"/>
        <v>-0.007457674353793632</v>
      </c>
      <c r="AF119" s="43">
        <f t="shared" si="34"/>
        <v>-0.06010627408346682</v>
      </c>
      <c r="AG119" s="44">
        <f t="shared" si="28"/>
        <v>0.012462052985109431</v>
      </c>
      <c r="AH119" s="10">
        <f t="shared" si="35"/>
        <v>1973</v>
      </c>
      <c r="AI119" s="7">
        <f t="shared" si="36"/>
        <v>-0.03491765361536728</v>
      </c>
      <c r="AJ119" s="40">
        <f t="shared" si="39"/>
        <v>-0.02545807567254289</v>
      </c>
      <c r="AK119" s="42">
        <f t="shared" si="37"/>
        <v>-0.03480941512958448</v>
      </c>
      <c r="AL119" s="42">
        <f t="shared" si="38"/>
        <v>-0.04683879937515371</v>
      </c>
      <c r="AM119" s="7">
        <v>0</v>
      </c>
      <c r="AN119" s="40">
        <f t="shared" si="40"/>
        <v>-0.005674016562483327</v>
      </c>
    </row>
    <row r="120" spans="1:40" ht="12.75">
      <c r="A120" s="11">
        <v>27030</v>
      </c>
      <c r="B120" s="12">
        <v>2609.3096</v>
      </c>
      <c r="C120" s="12">
        <v>68.8292</v>
      </c>
      <c r="D120" s="13">
        <v>186.79945</v>
      </c>
      <c r="E120" s="12">
        <v>3130</v>
      </c>
      <c r="F120" s="12">
        <v>874</v>
      </c>
      <c r="G120" s="14">
        <v>2644.697</v>
      </c>
      <c r="H120" s="14">
        <v>4382.9053</v>
      </c>
      <c r="I120" s="14">
        <v>-242.16346</v>
      </c>
      <c r="J120" s="31">
        <f t="shared" si="29"/>
        <v>13896.54055</v>
      </c>
      <c r="K120" s="12">
        <f>Inflows!J117</f>
        <v>-4374.368789</v>
      </c>
      <c r="L120" s="31">
        <f t="shared" si="30"/>
        <v>73083.63735599999</v>
      </c>
      <c r="M120" s="12"/>
      <c r="N120" s="12">
        <v>5076</v>
      </c>
      <c r="O120" s="12"/>
      <c r="P120" s="12">
        <f t="shared" si="41"/>
        <v>20304</v>
      </c>
      <c r="Q120" s="12">
        <f>4*('Assets v. Liab'!H115-'Assets v. Liab'!H116)</f>
        <v>-16413.934960000217</v>
      </c>
      <c r="R120" s="12">
        <f t="shared" si="31"/>
        <v>-14858.934960000217</v>
      </c>
      <c r="S120" s="12"/>
      <c r="T120" s="12">
        <v>1555</v>
      </c>
      <c r="U120" s="12"/>
      <c r="V120" s="12">
        <f t="shared" si="42"/>
        <v>-6220</v>
      </c>
      <c r="W120" s="31">
        <f t="shared" si="23"/>
        <v>70753.70239599978</v>
      </c>
      <c r="X120" s="31">
        <f>Stocks!$Q121</f>
        <v>1000507.728</v>
      </c>
      <c r="Y120" s="40">
        <f t="shared" si="24"/>
        <v>0.07071779699036945</v>
      </c>
      <c r="Z120" s="31">
        <f t="shared" si="32"/>
        <v>56669.702395999775</v>
      </c>
      <c r="AA120" s="33">
        <f t="shared" si="33"/>
        <v>0.056640944202681634</v>
      </c>
      <c r="AB120" s="12">
        <v>1450</v>
      </c>
      <c r="AC120" s="42">
        <f t="shared" si="25"/>
        <v>0.014002758620689655</v>
      </c>
      <c r="AD120" s="40">
        <f t="shared" si="26"/>
        <v>0.03908255337655157</v>
      </c>
      <c r="AE120" s="40">
        <f t="shared" si="27"/>
        <v>-0.004289655172413793</v>
      </c>
      <c r="AF120" s="43">
        <f t="shared" si="34"/>
        <v>0.04879565682482743</v>
      </c>
      <c r="AG120" s="44">
        <f t="shared" si="28"/>
        <v>0.010431941811048161</v>
      </c>
      <c r="AH120" s="10">
        <f t="shared" si="35"/>
        <v>1974</v>
      </c>
      <c r="AI120" s="7">
        <f t="shared" si="36"/>
        <v>-0.01755416731023112</v>
      </c>
      <c r="AJ120" s="40">
        <f t="shared" si="39"/>
        <v>-0.008085620140125576</v>
      </c>
      <c r="AK120" s="42">
        <f t="shared" si="37"/>
        <v>-0.011047776554708212</v>
      </c>
      <c r="AL120" s="42">
        <f t="shared" si="38"/>
        <v>-0.0237521556821769</v>
      </c>
      <c r="AM120" s="7">
        <v>0</v>
      </c>
      <c r="AN120" s="40">
        <f t="shared" si="40"/>
        <v>-0.005438151814044636</v>
      </c>
    </row>
    <row r="121" spans="1:40" ht="12.75">
      <c r="A121" s="11">
        <v>27120</v>
      </c>
      <c r="B121" s="12">
        <v>3467.9058</v>
      </c>
      <c r="C121" s="12">
        <v>146.7768</v>
      </c>
      <c r="D121" s="13">
        <v>250.82948</v>
      </c>
      <c r="E121" s="12">
        <v>3950</v>
      </c>
      <c r="F121" s="12">
        <v>1060</v>
      </c>
      <c r="G121" s="14">
        <v>2799.7271</v>
      </c>
      <c r="H121" s="14">
        <v>5719.7212</v>
      </c>
      <c r="I121" s="14">
        <v>-309.47925</v>
      </c>
      <c r="J121" s="31">
        <f t="shared" si="29"/>
        <v>17394.96038</v>
      </c>
      <c r="K121" s="12">
        <f>Inflows!J118</f>
        <v>7466.759650999999</v>
      </c>
      <c r="L121" s="31">
        <f t="shared" si="30"/>
        <v>39712.802916</v>
      </c>
      <c r="M121" s="12"/>
      <c r="N121" s="12">
        <v>5921</v>
      </c>
      <c r="O121" s="12"/>
      <c r="P121" s="12">
        <f t="shared" si="41"/>
        <v>23684</v>
      </c>
      <c r="Q121" s="12">
        <f>4*('Assets v. Liab'!H116-'Assets v. Liab'!H117)</f>
        <v>-76209.67932000011</v>
      </c>
      <c r="R121" s="12">
        <f t="shared" si="31"/>
        <v>-74965.67932000011</v>
      </c>
      <c r="S121" s="12"/>
      <c r="T121" s="12">
        <v>1244</v>
      </c>
      <c r="U121" s="12"/>
      <c r="V121" s="12">
        <f t="shared" si="42"/>
        <v>-4976</v>
      </c>
      <c r="W121" s="31">
        <f t="shared" si="23"/>
        <v>-17788.87640400011</v>
      </c>
      <c r="X121" s="31">
        <f>Stocks!$Q122</f>
        <v>927260.446</v>
      </c>
      <c r="Y121" s="40">
        <f t="shared" si="24"/>
        <v>-0.019184336483603348</v>
      </c>
      <c r="Z121" s="31">
        <f t="shared" si="32"/>
        <v>-36496.87640400011</v>
      </c>
      <c r="AA121" s="33">
        <f t="shared" si="33"/>
        <v>-0.039359897816670285</v>
      </c>
      <c r="AB121" s="12">
        <v>1487.6</v>
      </c>
      <c r="AC121" s="42">
        <f t="shared" si="25"/>
        <v>0.015920946490992204</v>
      </c>
      <c r="AD121" s="40">
        <f t="shared" si="26"/>
        <v>-0.024534065880613142</v>
      </c>
      <c r="AE121" s="40">
        <f t="shared" si="27"/>
        <v>-0.003344985211078247</v>
      </c>
      <c r="AF121" s="43">
        <f t="shared" si="34"/>
        <v>-0.011958104600699187</v>
      </c>
      <c r="AG121" s="44">
        <f t="shared" si="28"/>
        <v>0.014959791782167747</v>
      </c>
      <c r="AH121" s="10">
        <f t="shared" si="35"/>
        <v>1974</v>
      </c>
      <c r="AI121" s="7">
        <f t="shared" si="36"/>
        <v>-0.01774703937046003</v>
      </c>
      <c r="AJ121" s="40">
        <f t="shared" si="39"/>
        <v>-0.007424228306452834</v>
      </c>
      <c r="AK121" s="42">
        <f t="shared" si="37"/>
        <v>-0.011120993841902484</v>
      </c>
      <c r="AL121" s="42">
        <f t="shared" si="38"/>
        <v>-0.02590724853160674</v>
      </c>
      <c r="AM121" s="7">
        <v>0</v>
      </c>
      <c r="AN121" s="40">
        <f t="shared" si="40"/>
        <v>-0.004696254927058668</v>
      </c>
    </row>
    <row r="122" spans="1:40" ht="12.75">
      <c r="A122" s="11">
        <v>27211</v>
      </c>
      <c r="B122" s="12">
        <v>3078.8247</v>
      </c>
      <c r="C122" s="12">
        <v>149.0848</v>
      </c>
      <c r="D122" s="13">
        <v>347.60207</v>
      </c>
      <c r="E122" s="12">
        <v>4400</v>
      </c>
      <c r="F122" s="12">
        <v>1210</v>
      </c>
      <c r="G122" s="14">
        <v>3009.5855</v>
      </c>
      <c r="H122" s="14">
        <v>6537.8624</v>
      </c>
      <c r="I122" s="14">
        <v>-313.59874</v>
      </c>
      <c r="J122" s="31">
        <f t="shared" si="29"/>
        <v>18732.95947</v>
      </c>
      <c r="K122" s="12">
        <f>Inflows!J119</f>
        <v>-7362.596991</v>
      </c>
      <c r="L122" s="31">
        <f t="shared" si="30"/>
        <v>104382.225844</v>
      </c>
      <c r="M122" s="12"/>
      <c r="N122" s="12">
        <v>6105</v>
      </c>
      <c r="O122" s="12"/>
      <c r="P122" s="12">
        <f t="shared" si="41"/>
        <v>24420</v>
      </c>
      <c r="Q122" s="12">
        <f>4*('Assets v. Liab'!H117-'Assets v. Liab'!H118)</f>
        <v>-31859.996359999757</v>
      </c>
      <c r="R122" s="12">
        <f t="shared" si="31"/>
        <v>-31864.996359999757</v>
      </c>
      <c r="S122" s="12"/>
      <c r="T122" s="12">
        <v>-5</v>
      </c>
      <c r="U122" s="12"/>
      <c r="V122" s="12">
        <f t="shared" si="42"/>
        <v>20</v>
      </c>
      <c r="W122" s="31">
        <f t="shared" si="23"/>
        <v>96962.22948400024</v>
      </c>
      <c r="X122" s="31">
        <f>Stocks!$Q123</f>
        <v>760564.8</v>
      </c>
      <c r="Y122" s="40">
        <f t="shared" si="24"/>
        <v>0.12748713782704674</v>
      </c>
      <c r="Z122" s="31">
        <f t="shared" si="32"/>
        <v>72522.22948400024</v>
      </c>
      <c r="AA122" s="33">
        <f t="shared" si="33"/>
        <v>0.09535312373646564</v>
      </c>
      <c r="AB122" s="12">
        <v>1514.8</v>
      </c>
      <c r="AC122" s="42">
        <f t="shared" si="25"/>
        <v>0.016120940058093478</v>
      </c>
      <c r="AD122" s="40">
        <f t="shared" si="26"/>
        <v>0.04787577864008466</v>
      </c>
      <c r="AE122" s="40">
        <f t="shared" si="27"/>
        <v>1.3203063110641669E-05</v>
      </c>
      <c r="AF122" s="43">
        <f t="shared" si="34"/>
        <v>0.06400992176128878</v>
      </c>
      <c r="AG122" s="44">
        <f t="shared" si="28"/>
        <v>0.016192307085471216</v>
      </c>
      <c r="AH122" s="10">
        <f t="shared" si="35"/>
        <v>1974</v>
      </c>
      <c r="AI122" s="7">
        <f t="shared" si="36"/>
        <v>-0.0009560694640434013</v>
      </c>
      <c r="AJ122" s="40">
        <f t="shared" si="39"/>
        <v>0.01018529997548755</v>
      </c>
      <c r="AK122" s="42">
        <f t="shared" si="37"/>
        <v>0.022736791586237468</v>
      </c>
      <c r="AL122" s="42">
        <f t="shared" si="38"/>
        <v>0.0038901249542964214</v>
      </c>
      <c r="AM122" s="7">
        <v>0</v>
      </c>
      <c r="AN122" s="40">
        <f t="shared" si="40"/>
        <v>-0.0037697779185437577</v>
      </c>
    </row>
    <row r="123" spans="1:40" ht="12.75">
      <c r="A123" s="11">
        <v>27303</v>
      </c>
      <c r="B123" s="12">
        <v>3220.1736</v>
      </c>
      <c r="C123" s="12">
        <v>128.794</v>
      </c>
      <c r="D123" s="13">
        <v>275.38189</v>
      </c>
      <c r="E123" s="12">
        <v>4170</v>
      </c>
      <c r="F123" s="12">
        <v>1220</v>
      </c>
      <c r="G123" s="14">
        <v>3082.243</v>
      </c>
      <c r="H123" s="14">
        <v>5337.5319</v>
      </c>
      <c r="I123" s="14">
        <v>-255.05842</v>
      </c>
      <c r="J123" s="31">
        <f t="shared" si="29"/>
        <v>17434.12439</v>
      </c>
      <c r="K123" s="12">
        <f>Inflows!J120</f>
        <v>-8947.137403</v>
      </c>
      <c r="L123" s="31">
        <f t="shared" si="30"/>
        <v>105525.047172</v>
      </c>
      <c r="M123" s="12"/>
      <c r="N123" s="12">
        <v>4463</v>
      </c>
      <c r="O123" s="12"/>
      <c r="P123" s="12">
        <f t="shared" si="41"/>
        <v>17852</v>
      </c>
      <c r="Q123" s="12">
        <f>4*('Assets v. Liab'!H118-'Assets v. Liab'!H119)</f>
        <v>-81104.65968000004</v>
      </c>
      <c r="R123" s="12">
        <f t="shared" si="31"/>
        <v>-79801.65968000004</v>
      </c>
      <c r="S123" s="12"/>
      <c r="T123" s="12">
        <v>1303</v>
      </c>
      <c r="U123" s="12"/>
      <c r="V123" s="12">
        <f t="shared" si="42"/>
        <v>-5212</v>
      </c>
      <c r="W123" s="31">
        <f t="shared" si="23"/>
        <v>37060.387491999965</v>
      </c>
      <c r="X123" s="31">
        <f>Stocks!$Q124</f>
        <v>786312.248</v>
      </c>
      <c r="Y123" s="40">
        <f t="shared" si="24"/>
        <v>0.04713189650328321</v>
      </c>
      <c r="Z123" s="31">
        <f t="shared" si="32"/>
        <v>24420.387491999965</v>
      </c>
      <c r="AA123" s="33">
        <f t="shared" si="33"/>
        <v>0.031056857570403718</v>
      </c>
      <c r="AB123" s="12">
        <v>1551.6</v>
      </c>
      <c r="AC123" s="42">
        <f t="shared" si="25"/>
        <v>0.011505542665635473</v>
      </c>
      <c r="AD123" s="40">
        <f t="shared" si="26"/>
        <v>0.0157388421577726</v>
      </c>
      <c r="AE123" s="40">
        <f t="shared" si="27"/>
        <v>-0.003359113173498324</v>
      </c>
      <c r="AF123" s="43">
        <f t="shared" si="34"/>
        <v>0.023885271649909747</v>
      </c>
      <c r="AG123" s="44">
        <f t="shared" si="28"/>
        <v>0.016381144300832512</v>
      </c>
      <c r="AH123" s="10">
        <f t="shared" si="35"/>
        <v>1974</v>
      </c>
      <c r="AI123" s="7">
        <f t="shared" si="36"/>
        <v>0.019540777073448923</v>
      </c>
      <c r="AJ123" s="40">
        <f t="shared" si="39"/>
        <v>0.031183186408831692</v>
      </c>
      <c r="AK123" s="42">
        <f t="shared" si="37"/>
        <v>0.05653812370927401</v>
      </c>
      <c r="AL123" s="42">
        <f t="shared" si="38"/>
        <v>0.03592275692322018</v>
      </c>
      <c r="AM123" s="7">
        <v>0</v>
      </c>
      <c r="AN123" s="40">
        <f t="shared" si="40"/>
        <v>-0.0027451376234699306</v>
      </c>
    </row>
    <row r="124" spans="1:40" ht="12.75">
      <c r="A124" s="11">
        <v>27395</v>
      </c>
      <c r="B124" s="12">
        <v>2929.2268</v>
      </c>
      <c r="C124" s="12">
        <v>146.7548</v>
      </c>
      <c r="D124" s="13">
        <v>223.02621</v>
      </c>
      <c r="E124" s="12">
        <v>3240</v>
      </c>
      <c r="F124" s="12">
        <v>1020</v>
      </c>
      <c r="G124" s="14">
        <v>2853.7246</v>
      </c>
      <c r="H124" s="14">
        <v>3634.2154</v>
      </c>
      <c r="I124" s="14">
        <v>109.53101</v>
      </c>
      <c r="J124" s="31">
        <f t="shared" si="29"/>
        <v>14046.947810000001</v>
      </c>
      <c r="K124" s="12">
        <f>Inflows!J121</f>
        <v>14234.462252000001</v>
      </c>
      <c r="L124" s="31">
        <f t="shared" si="30"/>
        <v>-750.0577679999988</v>
      </c>
      <c r="M124" s="12"/>
      <c r="N124" s="12">
        <v>6240</v>
      </c>
      <c r="O124" s="12"/>
      <c r="P124" s="12">
        <f t="shared" si="41"/>
        <v>24960</v>
      </c>
      <c r="Q124" s="12">
        <f>4*('Assets v. Liab'!H119-'Assets v. Liab'!H120)</f>
        <v>53176.70631999988</v>
      </c>
      <c r="R124" s="12">
        <f t="shared" si="31"/>
        <v>55109.70631999988</v>
      </c>
      <c r="S124" s="12"/>
      <c r="T124" s="12">
        <v>1933</v>
      </c>
      <c r="U124" s="12"/>
      <c r="V124" s="12">
        <f t="shared" si="42"/>
        <v>-7732</v>
      </c>
      <c r="W124" s="31">
        <f t="shared" si="23"/>
        <v>69654.64855199988</v>
      </c>
      <c r="X124" s="31">
        <f>Stocks!$Q125</f>
        <v>617081.5719999999</v>
      </c>
      <c r="Y124" s="40">
        <f t="shared" si="24"/>
        <v>0.11287753793432012</v>
      </c>
      <c r="Z124" s="31">
        <f t="shared" si="32"/>
        <v>52426.64855199988</v>
      </c>
      <c r="AA124" s="33">
        <f t="shared" si="33"/>
        <v>0.0849590247559684</v>
      </c>
      <c r="AB124" s="12">
        <v>1567.2</v>
      </c>
      <c r="AC124" s="42">
        <f t="shared" si="25"/>
        <v>0.015926493108728942</v>
      </c>
      <c r="AD124" s="40">
        <f t="shared" si="26"/>
        <v>0.03345243016334857</v>
      </c>
      <c r="AE124" s="40">
        <f t="shared" si="27"/>
        <v>-0.004933639612046963</v>
      </c>
      <c r="AF124" s="43">
        <f t="shared" si="34"/>
        <v>0.04444528366003055</v>
      </c>
      <c r="AG124" s="44">
        <f t="shared" si="28"/>
        <v>0.018987614817316246</v>
      </c>
      <c r="AH124" s="10">
        <f t="shared" si="35"/>
        <v>1975</v>
      </c>
      <c r="AI124" s="7">
        <f t="shared" si="36"/>
        <v>0.01813324627014817</v>
      </c>
      <c r="AJ124" s="40">
        <f t="shared" si="39"/>
        <v>0.030095593117632477</v>
      </c>
      <c r="AK124" s="42">
        <f t="shared" si="37"/>
        <v>0.06707805894526168</v>
      </c>
      <c r="AL124" s="42">
        <f t="shared" si="38"/>
        <v>0.04300227706154187</v>
      </c>
      <c r="AM124" s="7">
        <v>0</v>
      </c>
      <c r="AN124" s="40">
        <f t="shared" si="40"/>
        <v>-0.002906133733378223</v>
      </c>
    </row>
    <row r="125" spans="1:40" ht="12.75">
      <c r="A125" s="11">
        <v>27485</v>
      </c>
      <c r="B125" s="12">
        <v>3982.0168</v>
      </c>
      <c r="C125" s="12">
        <v>235.4776</v>
      </c>
      <c r="D125" s="13">
        <v>163.81921</v>
      </c>
      <c r="E125" s="12">
        <v>2610</v>
      </c>
      <c r="F125" s="12">
        <v>842</v>
      </c>
      <c r="G125" s="14">
        <v>2808.7964</v>
      </c>
      <c r="H125" s="14">
        <v>3220.775</v>
      </c>
      <c r="I125" s="14">
        <v>223.56353</v>
      </c>
      <c r="J125" s="31">
        <f t="shared" si="29"/>
        <v>13862.88501</v>
      </c>
      <c r="K125" s="12">
        <f>Inflows!J122</f>
        <v>33219.70681</v>
      </c>
      <c r="L125" s="31">
        <f t="shared" si="30"/>
        <v>-77427.28720000002</v>
      </c>
      <c r="M125" s="12"/>
      <c r="N125" s="12">
        <v>6251</v>
      </c>
      <c r="O125" s="12"/>
      <c r="P125" s="12">
        <f t="shared" si="41"/>
        <v>25004</v>
      </c>
      <c r="Q125" s="12">
        <f>4*('Assets v. Liab'!H120-'Assets v. Liab'!H121)</f>
        <v>22428.251199999824</v>
      </c>
      <c r="R125" s="12">
        <f t="shared" si="31"/>
        <v>25651.251199999824</v>
      </c>
      <c r="S125" s="12"/>
      <c r="T125" s="12">
        <v>3223</v>
      </c>
      <c r="U125" s="12"/>
      <c r="V125" s="12">
        <f t="shared" si="42"/>
        <v>-12892</v>
      </c>
      <c r="W125" s="31">
        <f t="shared" si="23"/>
        <v>-42887.0360000002</v>
      </c>
      <c r="X125" s="31">
        <f>Stocks!$Q126</f>
        <v>925851.9010000001</v>
      </c>
      <c r="Y125" s="40">
        <f t="shared" si="24"/>
        <v>-0.04632170215741685</v>
      </c>
      <c r="Z125" s="31">
        <f t="shared" si="32"/>
        <v>-54999.0360000002</v>
      </c>
      <c r="AA125" s="33">
        <f t="shared" si="33"/>
        <v>-0.05940370802349326</v>
      </c>
      <c r="AB125" s="12">
        <v>1603.1</v>
      </c>
      <c r="AC125" s="42">
        <f t="shared" si="25"/>
        <v>0.015597280269477886</v>
      </c>
      <c r="AD125" s="40">
        <f t="shared" si="26"/>
        <v>-0.03430792589358131</v>
      </c>
      <c r="AE125" s="40">
        <f t="shared" si="27"/>
        <v>-0.00804191878235918</v>
      </c>
      <c r="AF125" s="43">
        <f t="shared" si="34"/>
        <v>-0.026752564406462603</v>
      </c>
      <c r="AG125" s="44">
        <f t="shared" si="28"/>
        <v>0.01720368795786487</v>
      </c>
      <c r="AH125" s="10">
        <f t="shared" si="35"/>
        <v>1975</v>
      </c>
      <c r="AI125" s="7">
        <f t="shared" si="36"/>
        <v>0.01568978126690613</v>
      </c>
      <c r="AJ125" s="40">
        <f t="shared" si="39"/>
        <v>0.026396978166191618</v>
      </c>
      <c r="AK125" s="42">
        <f t="shared" si="37"/>
        <v>0.0602937175268083</v>
      </c>
      <c r="AL125" s="42">
        <f t="shared" si="38"/>
        <v>0.037991324509836125</v>
      </c>
      <c r="AM125" s="7">
        <v>0</v>
      </c>
      <c r="AN125" s="40">
        <f t="shared" si="40"/>
        <v>-0.004080367126198456</v>
      </c>
    </row>
    <row r="126" spans="1:40" ht="12.75">
      <c r="A126" s="11">
        <v>27576</v>
      </c>
      <c r="B126" s="12">
        <v>3476.6196</v>
      </c>
      <c r="C126" s="12">
        <v>231.57</v>
      </c>
      <c r="D126" s="13">
        <v>186.09211</v>
      </c>
      <c r="E126" s="12">
        <v>2610</v>
      </c>
      <c r="F126" s="12">
        <v>877</v>
      </c>
      <c r="G126" s="14">
        <v>2897.6048</v>
      </c>
      <c r="H126" s="14">
        <v>3783.7554</v>
      </c>
      <c r="I126" s="14">
        <v>376.47952</v>
      </c>
      <c r="J126" s="31">
        <f t="shared" si="29"/>
        <v>14062.64191</v>
      </c>
      <c r="K126" s="12">
        <f>Inflows!J123</f>
        <v>21871.40728</v>
      </c>
      <c r="L126" s="31">
        <f t="shared" si="30"/>
        <v>-31235.061479999997</v>
      </c>
      <c r="M126" s="12"/>
      <c r="N126" s="12">
        <v>6456</v>
      </c>
      <c r="O126" s="12"/>
      <c r="P126" s="12">
        <f t="shared" si="41"/>
        <v>25824</v>
      </c>
      <c r="Q126" s="12">
        <f>4*('Assets v. Liab'!H121-'Assets v. Liab'!H122)</f>
        <v>44620.97240000032</v>
      </c>
      <c r="R126" s="12">
        <f t="shared" si="31"/>
        <v>46333.97240000032</v>
      </c>
      <c r="S126" s="12"/>
      <c r="T126" s="12">
        <v>1713</v>
      </c>
      <c r="U126" s="12"/>
      <c r="V126" s="12">
        <f t="shared" si="42"/>
        <v>-6852</v>
      </c>
      <c r="W126" s="31">
        <f t="shared" si="23"/>
        <v>32357.910920000322</v>
      </c>
      <c r="X126" s="31">
        <f>Stocks!$Q127</f>
        <v>816758.081</v>
      </c>
      <c r="Y126" s="40">
        <f t="shared" si="24"/>
        <v>0.039617497117852604</v>
      </c>
      <c r="Z126" s="31">
        <f t="shared" si="32"/>
        <v>13385.910920000322</v>
      </c>
      <c r="AA126" s="33">
        <f t="shared" si="33"/>
        <v>0.016389076804249364</v>
      </c>
      <c r="AB126" s="12">
        <v>1659.9</v>
      </c>
      <c r="AC126" s="42">
        <f t="shared" si="25"/>
        <v>0.015557563708657149</v>
      </c>
      <c r="AD126" s="40">
        <f t="shared" si="26"/>
        <v>0.00806428755949173</v>
      </c>
      <c r="AE126" s="40">
        <f t="shared" si="27"/>
        <v>-0.004127959515633472</v>
      </c>
      <c r="AF126" s="43">
        <f t="shared" si="34"/>
        <v>0.019493891752515407</v>
      </c>
      <c r="AG126" s="44">
        <f t="shared" si="28"/>
        <v>0.017026435028317768</v>
      </c>
      <c r="AH126" s="10">
        <f t="shared" si="35"/>
        <v>1975</v>
      </c>
      <c r="AI126" s="7">
        <f t="shared" si="36"/>
        <v>0.005736908496757898</v>
      </c>
      <c r="AJ126" s="40">
        <f t="shared" si="39"/>
        <v>0.015267970663998275</v>
      </c>
      <c r="AK126" s="42">
        <f t="shared" si="37"/>
        <v>0.03832630734950977</v>
      </c>
      <c r="AL126" s="42">
        <f t="shared" si="38"/>
        <v>0.018250312776782053</v>
      </c>
      <c r="AM126" s="7">
        <v>0</v>
      </c>
      <c r="AN126" s="40">
        <f t="shared" si="40"/>
        <v>-0.005115657770884485</v>
      </c>
    </row>
    <row r="127" spans="1:40" ht="12.75">
      <c r="A127" s="11">
        <v>27668</v>
      </c>
      <c r="B127" s="12">
        <v>3991.7596</v>
      </c>
      <c r="C127" s="12">
        <v>246.402</v>
      </c>
      <c r="D127" s="13">
        <v>138.69918</v>
      </c>
      <c r="E127" s="12">
        <v>2610</v>
      </c>
      <c r="F127" s="12">
        <v>922</v>
      </c>
      <c r="G127" s="14">
        <v>3009.8783</v>
      </c>
      <c r="H127" s="14">
        <v>3653.3661</v>
      </c>
      <c r="I127" s="14">
        <v>158.69583</v>
      </c>
      <c r="J127" s="31">
        <f t="shared" si="29"/>
        <v>14572.105179999999</v>
      </c>
      <c r="K127" s="12">
        <f>Inflows!J124</f>
        <v>642.3604500000001</v>
      </c>
      <c r="L127" s="31">
        <f t="shared" si="30"/>
        <v>55718.978919999994</v>
      </c>
      <c r="M127" s="12"/>
      <c r="N127" s="12">
        <v>5631</v>
      </c>
      <c r="O127" s="12"/>
      <c r="P127" s="12">
        <f t="shared" si="41"/>
        <v>22524</v>
      </c>
      <c r="Q127" s="12">
        <f>4*('Assets v. Liab'!H122-'Assets v. Liab'!H123)</f>
        <v>-81973.8530799998</v>
      </c>
      <c r="R127" s="12">
        <f t="shared" si="31"/>
        <v>-78934.8530799998</v>
      </c>
      <c r="S127" s="12"/>
      <c r="T127" s="12">
        <v>3039</v>
      </c>
      <c r="U127" s="12"/>
      <c r="V127" s="12">
        <f t="shared" si="42"/>
        <v>-12156</v>
      </c>
      <c r="W127" s="31">
        <f t="shared" si="23"/>
        <v>-15886.874159999803</v>
      </c>
      <c r="X127" s="31">
        <f>Stocks!$Q128</f>
        <v>870477.402</v>
      </c>
      <c r="Y127" s="40">
        <f t="shared" si="24"/>
        <v>-0.01825076001226256</v>
      </c>
      <c r="Z127" s="31">
        <f t="shared" si="32"/>
        <v>-26254.874159999803</v>
      </c>
      <c r="AA127" s="33">
        <f t="shared" si="33"/>
        <v>-0.030161465535666832</v>
      </c>
      <c r="AB127" s="12">
        <v>1710.5</v>
      </c>
      <c r="AC127" s="42">
        <f t="shared" si="25"/>
        <v>0.013168079508915522</v>
      </c>
      <c r="AD127" s="40">
        <f t="shared" si="26"/>
        <v>-0.01534923949722292</v>
      </c>
      <c r="AE127" s="40">
        <f t="shared" si="27"/>
        <v>-0.007106693949137679</v>
      </c>
      <c r="AF127" s="43">
        <f t="shared" si="34"/>
        <v>-0.009287853937445077</v>
      </c>
      <c r="AG127" s="44">
        <f t="shared" si="28"/>
        <v>0.018342852282338742</v>
      </c>
      <c r="AH127" s="10">
        <f t="shared" si="35"/>
        <v>1975</v>
      </c>
      <c r="AI127" s="7">
        <f t="shared" si="36"/>
        <v>-0.0020351119169909823</v>
      </c>
      <c r="AJ127" s="40">
        <f t="shared" si="39"/>
        <v>0.00697468926715957</v>
      </c>
      <c r="AK127" s="42">
        <f t="shared" si="37"/>
        <v>0.02198064322062333</v>
      </c>
      <c r="AL127" s="42">
        <f t="shared" si="38"/>
        <v>0.0029457320002644165</v>
      </c>
      <c r="AM127" s="7">
        <v>0</v>
      </c>
      <c r="AN127" s="40">
        <f t="shared" si="40"/>
        <v>-0.006052552964794323</v>
      </c>
    </row>
    <row r="128" spans="1:40" ht="12.75">
      <c r="A128" s="11">
        <v>27760</v>
      </c>
      <c r="B128" s="12">
        <v>4064.623</v>
      </c>
      <c r="C128" s="12">
        <v>257.5228</v>
      </c>
      <c r="D128" s="13">
        <v>136.67615</v>
      </c>
      <c r="E128" s="12">
        <v>2280</v>
      </c>
      <c r="F128" s="12">
        <v>882</v>
      </c>
      <c r="G128" s="14">
        <v>2894.4785</v>
      </c>
      <c r="H128" s="14">
        <v>3054.8015</v>
      </c>
      <c r="I128" s="14">
        <v>436.30401</v>
      </c>
      <c r="J128" s="31">
        <f t="shared" si="29"/>
        <v>13570.10195</v>
      </c>
      <c r="K128" s="12">
        <f>Inflows!J125</f>
        <v>23609.377491</v>
      </c>
      <c r="L128" s="31">
        <f t="shared" si="30"/>
        <v>-40157.102163999996</v>
      </c>
      <c r="M128" s="12"/>
      <c r="N128" s="12">
        <v>6101</v>
      </c>
      <c r="O128" s="12"/>
      <c r="P128" s="12">
        <f t="shared" si="41"/>
        <v>24404</v>
      </c>
      <c r="Q128" s="12">
        <f>4*('Assets v. Liab'!H123-'Assets v. Liab'!H124)</f>
        <v>133796.01291999966</v>
      </c>
      <c r="R128" s="12">
        <f t="shared" si="31"/>
        <v>136948.01291999966</v>
      </c>
      <c r="S128" s="12"/>
      <c r="T128" s="12">
        <v>3152</v>
      </c>
      <c r="U128" s="12"/>
      <c r="V128" s="12">
        <f t="shared" si="42"/>
        <v>-12608</v>
      </c>
      <c r="W128" s="31">
        <f t="shared" si="23"/>
        <v>105434.91075599966</v>
      </c>
      <c r="X128" s="31">
        <f>Stocks!$Q129</f>
        <v>968459.4539999999</v>
      </c>
      <c r="Y128" s="40">
        <f t="shared" si="24"/>
        <v>0.10886868863794444</v>
      </c>
      <c r="Z128" s="31">
        <f t="shared" si="32"/>
        <v>93638.91075599966</v>
      </c>
      <c r="AA128" s="33">
        <f t="shared" si="33"/>
        <v>0.09668851945142938</v>
      </c>
      <c r="AB128" s="12">
        <v>1770.3</v>
      </c>
      <c r="AC128" s="42">
        <f t="shared" si="25"/>
        <v>0.013785234141106027</v>
      </c>
      <c r="AD128" s="40">
        <f t="shared" si="26"/>
        <v>0.052894374261989306</v>
      </c>
      <c r="AE128" s="40">
        <f t="shared" si="27"/>
        <v>-0.007121956730497656</v>
      </c>
      <c r="AF128" s="43">
        <f t="shared" si="34"/>
        <v>0.059557651672597675</v>
      </c>
      <c r="AG128" s="44">
        <f t="shared" si="28"/>
        <v>0.016787994513191053</v>
      </c>
      <c r="AH128" s="10">
        <f t="shared" si="35"/>
        <v>1976</v>
      </c>
      <c r="AI128" s="7">
        <f t="shared" si="36"/>
        <v>0.002825374107669202</v>
      </c>
      <c r="AJ128" s="40">
        <f t="shared" si="39"/>
        <v>0.01075278127030135</v>
      </c>
      <c r="AK128" s="42">
        <f t="shared" si="37"/>
        <v>0.020978430896529406</v>
      </c>
      <c r="AL128" s="42">
        <f t="shared" si="38"/>
        <v>0.005878105674129663</v>
      </c>
      <c r="AM128" s="7">
        <v>0</v>
      </c>
      <c r="AN128" s="40">
        <f t="shared" si="40"/>
        <v>-0.006599632244406997</v>
      </c>
    </row>
    <row r="129" spans="1:40" ht="12.75">
      <c r="A129" s="11">
        <v>27851</v>
      </c>
      <c r="B129" s="12">
        <v>5032.1551</v>
      </c>
      <c r="C129" s="12">
        <v>456.7184</v>
      </c>
      <c r="D129" s="13">
        <v>155.66653</v>
      </c>
      <c r="E129" s="12">
        <v>2350</v>
      </c>
      <c r="F129" s="12">
        <v>926</v>
      </c>
      <c r="G129" s="14">
        <v>2929.0756</v>
      </c>
      <c r="H129" s="14">
        <v>3323.0508</v>
      </c>
      <c r="I129" s="14">
        <v>496.78591</v>
      </c>
      <c r="J129" s="31">
        <f t="shared" si="29"/>
        <v>15172.666430000001</v>
      </c>
      <c r="K129" s="12">
        <f>Inflows!J126</f>
        <v>16944.857595</v>
      </c>
      <c r="L129" s="31">
        <f t="shared" si="30"/>
        <v>-7088.764660000001</v>
      </c>
      <c r="M129" s="12"/>
      <c r="N129" s="12">
        <v>7208</v>
      </c>
      <c r="O129" s="12"/>
      <c r="P129" s="12">
        <f t="shared" si="41"/>
        <v>28832</v>
      </c>
      <c r="Q129" s="12">
        <f>4*('Assets v. Liab'!H124-'Assets v. Liab'!H125)</f>
        <v>-18806.25791999977</v>
      </c>
      <c r="R129" s="12">
        <f t="shared" si="31"/>
        <v>-15301.25791999977</v>
      </c>
      <c r="S129" s="12"/>
      <c r="T129" s="12">
        <v>3505</v>
      </c>
      <c r="U129" s="12"/>
      <c r="V129" s="12">
        <f t="shared" si="42"/>
        <v>-14020</v>
      </c>
      <c r="W129" s="31">
        <f t="shared" si="23"/>
        <v>-11083.022579999772</v>
      </c>
      <c r="X129" s="31">
        <f>Stocks!$Q130</f>
        <v>983571.0460000001</v>
      </c>
      <c r="Y129" s="40">
        <f t="shared" si="24"/>
        <v>-0.011268146439519906</v>
      </c>
      <c r="Z129" s="31">
        <f t="shared" si="32"/>
        <v>-25895.02257999977</v>
      </c>
      <c r="AA129" s="33">
        <f t="shared" si="33"/>
        <v>-0.026327556799592665</v>
      </c>
      <c r="AB129" s="12">
        <v>1803.1</v>
      </c>
      <c r="AC129" s="42">
        <f t="shared" si="25"/>
        <v>0.015990239032776885</v>
      </c>
      <c r="AD129" s="40">
        <f t="shared" si="26"/>
        <v>-0.014361390150296584</v>
      </c>
      <c r="AE129" s="40">
        <f t="shared" si="27"/>
        <v>-0.007775497753868338</v>
      </c>
      <c r="AF129" s="43">
        <f t="shared" si="34"/>
        <v>-0.006146648871388038</v>
      </c>
      <c r="AG129" s="44">
        <f t="shared" si="28"/>
        <v>0.020464836253425052</v>
      </c>
      <c r="AH129" s="10">
        <f t="shared" si="35"/>
        <v>1976</v>
      </c>
      <c r="AI129" s="7">
        <f t="shared" si="36"/>
        <v>0.007812008043490384</v>
      </c>
      <c r="AJ129" s="40">
        <f t="shared" si="39"/>
        <v>0.015904260154069993</v>
      </c>
      <c r="AK129" s="42">
        <f t="shared" si="37"/>
        <v>0.029741819826003647</v>
      </c>
      <c r="AL129" s="42">
        <f t="shared" si="38"/>
        <v>0.014147143480104814</v>
      </c>
      <c r="AM129" s="7">
        <v>0</v>
      </c>
      <c r="AN129" s="40">
        <f t="shared" si="40"/>
        <v>-0.006533026987284286</v>
      </c>
    </row>
    <row r="130" spans="1:40" ht="12.75">
      <c r="A130" s="11">
        <v>27942</v>
      </c>
      <c r="B130" s="12">
        <v>3999.1505</v>
      </c>
      <c r="C130" s="12">
        <v>398.8884</v>
      </c>
      <c r="D130" s="13">
        <v>142.13606</v>
      </c>
      <c r="E130" s="12">
        <v>2390</v>
      </c>
      <c r="F130" s="12">
        <v>968</v>
      </c>
      <c r="G130" s="14">
        <v>3042.4228</v>
      </c>
      <c r="H130" s="14">
        <v>3382.2152</v>
      </c>
      <c r="I130" s="14">
        <v>669.47147</v>
      </c>
      <c r="J130" s="31">
        <f t="shared" si="29"/>
        <v>14322.812960000001</v>
      </c>
      <c r="K130" s="12">
        <f>Inflows!J127</f>
        <v>11654.27388</v>
      </c>
      <c r="L130" s="31">
        <f t="shared" si="30"/>
        <v>10674.156320000002</v>
      </c>
      <c r="M130" s="12"/>
      <c r="N130" s="12">
        <v>7713</v>
      </c>
      <c r="O130" s="12"/>
      <c r="P130" s="12">
        <f t="shared" si="41"/>
        <v>30852</v>
      </c>
      <c r="Q130" s="12">
        <f>4*('Assets v. Liab'!H125-'Assets v. Liab'!H126)</f>
        <v>-14012.586120000109</v>
      </c>
      <c r="R130" s="12">
        <f t="shared" si="31"/>
        <v>-12183.586120000109</v>
      </c>
      <c r="S130" s="12"/>
      <c r="T130" s="12">
        <v>1829</v>
      </c>
      <c r="U130" s="12"/>
      <c r="V130" s="12">
        <f t="shared" si="42"/>
        <v>-7316</v>
      </c>
      <c r="W130" s="31">
        <f t="shared" si="23"/>
        <v>20197.570199999893</v>
      </c>
      <c r="X130" s="31">
        <f>Stocks!$Q131</f>
        <v>993858.9909999999</v>
      </c>
      <c r="Y130" s="40">
        <f t="shared" si="24"/>
        <v>0.020322370057423864</v>
      </c>
      <c r="Z130" s="31">
        <f t="shared" si="32"/>
        <v>-3338.429800000107</v>
      </c>
      <c r="AA130" s="33">
        <f t="shared" si="33"/>
        <v>-0.0033590578042072645</v>
      </c>
      <c r="AB130" s="12">
        <v>1837</v>
      </c>
      <c r="AC130" s="42">
        <f t="shared" si="25"/>
        <v>0.01679477408818726</v>
      </c>
      <c r="AD130" s="40">
        <f t="shared" si="26"/>
        <v>-0.0018173270549810055</v>
      </c>
      <c r="AE130" s="40">
        <f t="shared" si="27"/>
        <v>-0.003982580293957539</v>
      </c>
      <c r="AF130" s="43">
        <f t="shared" si="34"/>
        <v>0.010994866739248717</v>
      </c>
      <c r="AG130" s="44">
        <f t="shared" si="28"/>
        <v>0.016095444268109462</v>
      </c>
      <c r="AH130" s="10">
        <f t="shared" si="35"/>
        <v>1976</v>
      </c>
      <c r="AI130" s="7">
        <f t="shared" si="36"/>
        <v>0.005341604389872199</v>
      </c>
      <c r="AJ130" s="40">
        <f t="shared" si="39"/>
        <v>0.013779503900753318</v>
      </c>
      <c r="AK130" s="42">
        <f t="shared" si="37"/>
        <v>0.024918038060896458</v>
      </c>
      <c r="AL130" s="42">
        <f t="shared" si="38"/>
        <v>0.009210109827990656</v>
      </c>
      <c r="AM130" s="7">
        <v>0</v>
      </c>
      <c r="AN130" s="40">
        <f t="shared" si="40"/>
        <v>-0.006496682181865303</v>
      </c>
    </row>
    <row r="131" spans="1:40" ht="12.75">
      <c r="A131" s="11">
        <v>28034</v>
      </c>
      <c r="B131" s="12">
        <v>4634.6456</v>
      </c>
      <c r="C131" s="12">
        <v>464.0996</v>
      </c>
      <c r="D131" s="13">
        <v>131.24858</v>
      </c>
      <c r="E131" s="12">
        <v>2250</v>
      </c>
      <c r="F131" s="12">
        <v>971</v>
      </c>
      <c r="G131" s="14">
        <v>3055.9678</v>
      </c>
      <c r="H131" s="14">
        <v>3228.6667</v>
      </c>
      <c r="I131" s="14">
        <v>414.12062</v>
      </c>
      <c r="J131" s="31">
        <f t="shared" si="29"/>
        <v>14735.62828</v>
      </c>
      <c r="K131" s="12">
        <f>Inflows!J128</f>
        <v>4002.5326609999997</v>
      </c>
      <c r="L131" s="31">
        <f t="shared" si="30"/>
        <v>42932.382476000006</v>
      </c>
      <c r="M131" s="12"/>
      <c r="N131" s="12">
        <v>6880</v>
      </c>
      <c r="O131" s="12"/>
      <c r="P131" s="12">
        <f t="shared" si="41"/>
        <v>27520</v>
      </c>
      <c r="Q131" s="12">
        <f>4*('Assets v. Liab'!H126-'Assets v. Liab'!H127)</f>
        <v>-129427.26128000021</v>
      </c>
      <c r="R131" s="12">
        <f t="shared" si="31"/>
        <v>-127389.26128000021</v>
      </c>
      <c r="S131" s="12"/>
      <c r="T131" s="12">
        <v>2038</v>
      </c>
      <c r="U131" s="12"/>
      <c r="V131" s="12">
        <f t="shared" si="42"/>
        <v>-8152</v>
      </c>
      <c r="W131" s="31">
        <f t="shared" si="23"/>
        <v>-67126.87880400021</v>
      </c>
      <c r="X131" s="31">
        <f>Stocks!$Q132</f>
        <v>1052544.011</v>
      </c>
      <c r="Y131" s="40">
        <f t="shared" si="24"/>
        <v>-0.06377584034725957</v>
      </c>
      <c r="Z131" s="31">
        <f t="shared" si="32"/>
        <v>-86494.87880400021</v>
      </c>
      <c r="AA131" s="33">
        <f t="shared" si="33"/>
        <v>-0.08217697112904879</v>
      </c>
      <c r="AB131" s="12">
        <v>1885.3</v>
      </c>
      <c r="AC131" s="42">
        <f t="shared" si="25"/>
        <v>0.014597146342757121</v>
      </c>
      <c r="AD131" s="40">
        <f t="shared" si="26"/>
        <v>-0.045878575719514245</v>
      </c>
      <c r="AE131" s="40">
        <f t="shared" si="27"/>
        <v>-0.004323980268392299</v>
      </c>
      <c r="AF131" s="43">
        <f t="shared" si="34"/>
        <v>-0.035605409645149425</v>
      </c>
      <c r="AG131" s="44">
        <f t="shared" si="28"/>
        <v>0.017613118507402728</v>
      </c>
      <c r="AH131" s="10">
        <f t="shared" si="35"/>
        <v>1976</v>
      </c>
      <c r="AI131" s="7">
        <f t="shared" si="36"/>
        <v>-0.002290729665700632</v>
      </c>
      <c r="AJ131" s="40">
        <f t="shared" si="39"/>
        <v>0.007200114973827232</v>
      </c>
      <c r="AK131" s="42">
        <f t="shared" si="37"/>
        <v>0.013536767977147207</v>
      </c>
      <c r="AL131" s="42">
        <f t="shared" si="38"/>
        <v>-0.0037937665703548333</v>
      </c>
      <c r="AM131" s="7">
        <v>0</v>
      </c>
      <c r="AN131" s="40">
        <f t="shared" si="40"/>
        <v>-0.0058010037616789585</v>
      </c>
    </row>
    <row r="132" spans="1:40" ht="12.75">
      <c r="A132" s="11">
        <v>28126</v>
      </c>
      <c r="B132" s="12">
        <v>4944.8004</v>
      </c>
      <c r="C132" s="12">
        <v>341.0268</v>
      </c>
      <c r="D132" s="13">
        <v>138.83451</v>
      </c>
      <c r="E132" s="12">
        <v>2200</v>
      </c>
      <c r="F132" s="12">
        <v>978</v>
      </c>
      <c r="G132" s="14">
        <v>3037.9759</v>
      </c>
      <c r="H132" s="14">
        <v>3135.0449</v>
      </c>
      <c r="I132" s="14">
        <v>600.58684</v>
      </c>
      <c r="J132" s="31">
        <f t="shared" si="29"/>
        <v>14775.682509999999</v>
      </c>
      <c r="K132" s="12">
        <f>Inflows!J129</f>
        <v>11355.232097</v>
      </c>
      <c r="L132" s="31">
        <f t="shared" si="30"/>
        <v>13681.801651999995</v>
      </c>
      <c r="M132" s="12"/>
      <c r="N132" s="12">
        <v>7469</v>
      </c>
      <c r="O132" s="12"/>
      <c r="P132" s="12">
        <f t="shared" si="41"/>
        <v>29876</v>
      </c>
      <c r="Q132" s="12">
        <f>4*('Assets v. Liab'!H127-'Assets v. Liab'!H128)</f>
        <v>-6116.21691999957</v>
      </c>
      <c r="R132" s="12">
        <f t="shared" si="31"/>
        <v>-6276.21691999957</v>
      </c>
      <c r="S132" s="12"/>
      <c r="T132" s="12">
        <v>-160</v>
      </c>
      <c r="U132" s="12"/>
      <c r="V132" s="12">
        <f t="shared" si="42"/>
        <v>640</v>
      </c>
      <c r="W132" s="31">
        <f t="shared" si="23"/>
        <v>38081.584732000425</v>
      </c>
      <c r="X132" s="31">
        <f>Stocks!$Q133</f>
        <v>995419.3429999999</v>
      </c>
      <c r="Y132" s="40">
        <f t="shared" si="24"/>
        <v>0.03825682613041249</v>
      </c>
      <c r="Z132" s="31">
        <f t="shared" si="32"/>
        <v>7565.584732000425</v>
      </c>
      <c r="AA132" s="33">
        <f t="shared" si="33"/>
        <v>0.007600399555426789</v>
      </c>
      <c r="AB132" s="12">
        <v>1939.1</v>
      </c>
      <c r="AC132" s="42">
        <f t="shared" si="25"/>
        <v>0.01540714764581507</v>
      </c>
      <c r="AD132" s="40">
        <f t="shared" si="26"/>
        <v>0.003901595963075873</v>
      </c>
      <c r="AE132" s="40">
        <f t="shared" si="27"/>
        <v>0.00033005002320664226</v>
      </c>
      <c r="AF132" s="43">
        <f t="shared" si="34"/>
        <v>0.019638793632097584</v>
      </c>
      <c r="AG132" s="44">
        <f t="shared" si="28"/>
        <v>0.019870220263541738</v>
      </c>
      <c r="AH132" s="10">
        <f t="shared" si="35"/>
        <v>1977</v>
      </c>
      <c r="AI132" s="7">
        <f t="shared" si="36"/>
        <v>-0.014538924240428991</v>
      </c>
      <c r="AJ132" s="40">
        <f t="shared" si="39"/>
        <v>-0.0027795995362977907</v>
      </c>
      <c r="AK132" s="42">
        <f t="shared" si="37"/>
        <v>-0.004116197649735781</v>
      </c>
      <c r="AL132" s="42">
        <f t="shared" si="38"/>
        <v>-0.02606579654435548</v>
      </c>
      <c r="AM132" s="7">
        <v>0</v>
      </c>
      <c r="AN132" s="40">
        <f t="shared" si="40"/>
        <v>-0.003938002073252883</v>
      </c>
    </row>
    <row r="133" spans="1:40" ht="12.75">
      <c r="A133" s="11">
        <v>28216</v>
      </c>
      <c r="B133" s="12">
        <v>5644.6252</v>
      </c>
      <c r="C133" s="12">
        <v>583.2224</v>
      </c>
      <c r="D133" s="13">
        <v>159.29614</v>
      </c>
      <c r="E133" s="12">
        <v>2360</v>
      </c>
      <c r="F133" s="12">
        <v>1070</v>
      </c>
      <c r="G133" s="14">
        <v>3139.9909</v>
      </c>
      <c r="H133" s="14">
        <v>3494.9761</v>
      </c>
      <c r="I133" s="14">
        <v>681.14397</v>
      </c>
      <c r="J133" s="31">
        <f t="shared" si="29"/>
        <v>16452.11074</v>
      </c>
      <c r="K133" s="12">
        <f>Inflows!J130</f>
        <v>1664.4960840000003</v>
      </c>
      <c r="L133" s="31">
        <f t="shared" si="30"/>
        <v>59150.458624</v>
      </c>
      <c r="M133" s="12"/>
      <c r="N133" s="12">
        <v>7675</v>
      </c>
      <c r="O133" s="12"/>
      <c r="P133" s="12">
        <f t="shared" si="41"/>
        <v>30700</v>
      </c>
      <c r="Q133" s="12">
        <f>4*('Assets v. Liab'!H128-'Assets v. Liab'!H129)</f>
        <v>-79217.71291999985</v>
      </c>
      <c r="R133" s="12">
        <f t="shared" si="31"/>
        <v>-78785.71291999985</v>
      </c>
      <c r="S133" s="12"/>
      <c r="T133" s="12">
        <v>432</v>
      </c>
      <c r="U133" s="12"/>
      <c r="V133" s="12">
        <f t="shared" si="42"/>
        <v>-1728</v>
      </c>
      <c r="W133" s="31">
        <f t="shared" si="23"/>
        <v>8904.745704000154</v>
      </c>
      <c r="X133" s="31">
        <f>Stocks!$Q134</f>
        <v>1036054.682</v>
      </c>
      <c r="Y133" s="40">
        <f t="shared" si="24"/>
        <v>0.008594860733422324</v>
      </c>
      <c r="Z133" s="31">
        <f t="shared" si="32"/>
        <v>-20067.254295999846</v>
      </c>
      <c r="AA133" s="33">
        <f t="shared" si="33"/>
        <v>-0.019368914251960155</v>
      </c>
      <c r="AB133" s="12">
        <v>2006.6</v>
      </c>
      <c r="AC133" s="42">
        <f t="shared" si="25"/>
        <v>0.015299511611681452</v>
      </c>
      <c r="AD133" s="40">
        <f t="shared" si="26"/>
        <v>-0.010000625085218701</v>
      </c>
      <c r="AE133" s="40">
        <f t="shared" si="27"/>
        <v>-0.0008611581780125586</v>
      </c>
      <c r="AF133" s="43">
        <f t="shared" si="34"/>
        <v>0.004437728348450192</v>
      </c>
      <c r="AG133" s="44">
        <f t="shared" si="28"/>
        <v>0.021792769428361117</v>
      </c>
      <c r="AH133" s="10">
        <f t="shared" si="35"/>
        <v>1977</v>
      </c>
      <c r="AI133" s="7">
        <f t="shared" si="36"/>
        <v>-0.01344873297415952</v>
      </c>
      <c r="AJ133" s="40">
        <f t="shared" si="39"/>
        <v>-0.0001335052313382332</v>
      </c>
      <c r="AK133" s="42">
        <f t="shared" si="37"/>
        <v>0.0008495541434997769</v>
      </c>
      <c r="AL133" s="42">
        <f t="shared" si="38"/>
        <v>-0.024326135907447356</v>
      </c>
      <c r="AM133" s="7">
        <v>0</v>
      </c>
      <c r="AN133" s="40">
        <f t="shared" si="40"/>
        <v>-0.0022094171792889387</v>
      </c>
    </row>
    <row r="134" spans="1:40" ht="12.75">
      <c r="A134" s="11">
        <v>28307</v>
      </c>
      <c r="B134" s="12">
        <v>4668.5905</v>
      </c>
      <c r="C134" s="12">
        <v>630.0588</v>
      </c>
      <c r="D134" s="13">
        <v>181.37099</v>
      </c>
      <c r="E134" s="12">
        <v>2540</v>
      </c>
      <c r="F134" s="12">
        <v>1140</v>
      </c>
      <c r="G134" s="14">
        <v>3275.2958</v>
      </c>
      <c r="H134" s="14">
        <v>3976.5511</v>
      </c>
      <c r="I134" s="14">
        <v>991.75558</v>
      </c>
      <c r="J134" s="31">
        <f t="shared" si="29"/>
        <v>16411.86719</v>
      </c>
      <c r="K134" s="12">
        <f>Inflows!J131</f>
        <v>12560.987679</v>
      </c>
      <c r="L134" s="31">
        <f t="shared" si="30"/>
        <v>15403.518044000004</v>
      </c>
      <c r="M134" s="12"/>
      <c r="N134" s="12">
        <v>8326</v>
      </c>
      <c r="O134" s="12"/>
      <c r="P134" s="12">
        <f t="shared" si="41"/>
        <v>33304</v>
      </c>
      <c r="Q134" s="12">
        <f>4*('Assets v. Liab'!H129-'Assets v. Liab'!H130)</f>
        <v>-29667.025800000876</v>
      </c>
      <c r="R134" s="12">
        <f t="shared" si="31"/>
        <v>-28562.025800000876</v>
      </c>
      <c r="S134" s="12"/>
      <c r="T134" s="12">
        <v>1105</v>
      </c>
      <c r="U134" s="12"/>
      <c r="V134" s="12">
        <f t="shared" si="42"/>
        <v>-4420</v>
      </c>
      <c r="W134" s="31">
        <f t="shared" si="23"/>
        <v>14620.492243999128</v>
      </c>
      <c r="X134" s="31">
        <f>Stocks!$Q135</f>
        <v>985739.112</v>
      </c>
      <c r="Y134" s="40">
        <f t="shared" si="24"/>
        <v>0.014832009875650677</v>
      </c>
      <c r="Z134" s="31">
        <f t="shared" si="32"/>
        <v>-14263.507756000872</v>
      </c>
      <c r="AA134" s="33">
        <f t="shared" si="33"/>
        <v>-0.014469860820538156</v>
      </c>
      <c r="AB134" s="12">
        <v>2067.5</v>
      </c>
      <c r="AC134" s="42">
        <f t="shared" si="25"/>
        <v>0.016108343409915356</v>
      </c>
      <c r="AD134" s="40">
        <f t="shared" si="26"/>
        <v>-0.006898915480532466</v>
      </c>
      <c r="AE134" s="40">
        <f t="shared" si="27"/>
        <v>-0.0021378476420798064</v>
      </c>
      <c r="AF134" s="43">
        <f t="shared" si="34"/>
        <v>0.007071580287303085</v>
      </c>
      <c r="AG134" s="44">
        <f t="shared" si="28"/>
        <v>0.01894452778901199</v>
      </c>
      <c r="AH134" s="10">
        <f t="shared" si="35"/>
        <v>1977</v>
      </c>
      <c r="AI134" s="7">
        <f t="shared" si="36"/>
        <v>-0.014719130080547385</v>
      </c>
      <c r="AJ134" s="40">
        <f t="shared" si="39"/>
        <v>-0.0011143268443246411</v>
      </c>
      <c r="AK134" s="42">
        <f t="shared" si="37"/>
        <v>-0.0005230359019435197</v>
      </c>
      <c r="AL134" s="42">
        <f t="shared" si="38"/>
        <v>-0.02710383666153008</v>
      </c>
      <c r="AM134" s="7">
        <v>0</v>
      </c>
      <c r="AN134" s="40">
        <f t="shared" si="40"/>
        <v>-0.0017482340163195054</v>
      </c>
    </row>
    <row r="135" spans="1:40" ht="12.75">
      <c r="A135" s="11">
        <v>28399</v>
      </c>
      <c r="B135" s="12">
        <v>5224.2043</v>
      </c>
      <c r="C135" s="12">
        <v>657.1408</v>
      </c>
      <c r="D135" s="13">
        <v>200.24695</v>
      </c>
      <c r="E135" s="12">
        <v>2920</v>
      </c>
      <c r="F135" s="12">
        <v>1390</v>
      </c>
      <c r="G135" s="14">
        <v>3412.0022</v>
      </c>
      <c r="H135" s="14">
        <v>4790.8112</v>
      </c>
      <c r="I135" s="14">
        <v>1112.9309</v>
      </c>
      <c r="J135" s="31">
        <f t="shared" si="29"/>
        <v>18594.40545</v>
      </c>
      <c r="K135" s="12">
        <f>Inflows!J132</f>
        <v>-1174.7705319999986</v>
      </c>
      <c r="L135" s="31">
        <f t="shared" si="30"/>
        <v>79076.70392799999</v>
      </c>
      <c r="M135" s="12"/>
      <c r="N135" s="12">
        <v>7760</v>
      </c>
      <c r="O135" s="12"/>
      <c r="P135" s="12">
        <f t="shared" si="41"/>
        <v>31040</v>
      </c>
      <c r="Q135" s="12">
        <f>4*('Assets v. Liab'!H130-'Assets v. Liab'!H131)</f>
        <v>-137794.1530399993</v>
      </c>
      <c r="R135" s="12">
        <f t="shared" si="31"/>
        <v>-136444.1530399993</v>
      </c>
      <c r="S135" s="12"/>
      <c r="T135" s="12">
        <v>1350</v>
      </c>
      <c r="U135" s="12"/>
      <c r="V135" s="12">
        <f t="shared" si="42"/>
        <v>-5400</v>
      </c>
      <c r="W135" s="31">
        <f t="shared" si="23"/>
        <v>-33077.44911199932</v>
      </c>
      <c r="X135" s="31">
        <f>Stocks!$Q136</f>
        <v>960937.78</v>
      </c>
      <c r="Y135" s="40">
        <f t="shared" si="24"/>
        <v>-0.03442205083454968</v>
      </c>
      <c r="Z135" s="31">
        <f t="shared" si="32"/>
        <v>-58717.44911199932</v>
      </c>
      <c r="AA135" s="33">
        <f t="shared" si="33"/>
        <v>-0.061104319482578065</v>
      </c>
      <c r="AB135" s="12">
        <v>2112.4</v>
      </c>
      <c r="AC135" s="42">
        <f t="shared" si="25"/>
        <v>0.014694186707063055</v>
      </c>
      <c r="AD135" s="40">
        <f t="shared" si="26"/>
        <v>-0.027796557996591233</v>
      </c>
      <c r="AE135" s="40">
        <f t="shared" si="27"/>
        <v>-0.0025563340276462793</v>
      </c>
      <c r="AF135" s="43">
        <f t="shared" si="34"/>
        <v>-0.015658705317174455</v>
      </c>
      <c r="AG135" s="44">
        <f t="shared" si="28"/>
        <v>0.02174627497734557</v>
      </c>
      <c r="AH135" s="10">
        <f t="shared" si="35"/>
        <v>1977</v>
      </c>
      <c r="AI135" s="7">
        <f t="shared" si="36"/>
        <v>-0.010198625649816632</v>
      </c>
      <c r="AJ135" s="40">
        <f t="shared" si="39"/>
        <v>0.003872349237669101</v>
      </c>
      <c r="AK135" s="42">
        <f t="shared" si="37"/>
        <v>0.006815411476233952</v>
      </c>
      <c r="AL135" s="42">
        <f t="shared" si="38"/>
        <v>-0.021835673749912396</v>
      </c>
      <c r="AM135" s="7">
        <v>0</v>
      </c>
      <c r="AN135" s="40">
        <f t="shared" si="40"/>
        <v>-0.0013063224561330005</v>
      </c>
    </row>
    <row r="136" spans="1:40" ht="12.75">
      <c r="A136" s="11">
        <v>28491</v>
      </c>
      <c r="B136" s="12">
        <v>5482.2754</v>
      </c>
      <c r="C136" s="12">
        <v>614.5308</v>
      </c>
      <c r="D136" s="13">
        <v>221.21711</v>
      </c>
      <c r="E136" s="12">
        <v>3200</v>
      </c>
      <c r="F136" s="12">
        <v>1530</v>
      </c>
      <c r="G136" s="14">
        <v>3570.1071</v>
      </c>
      <c r="H136" s="14">
        <v>4911.827</v>
      </c>
      <c r="I136" s="14">
        <v>1570.4274</v>
      </c>
      <c r="J136" s="31">
        <f t="shared" si="29"/>
        <v>19529.957410000003</v>
      </c>
      <c r="K136" s="12">
        <f>Inflows!J133</f>
        <v>5076.411622</v>
      </c>
      <c r="L136" s="31">
        <f t="shared" si="30"/>
        <v>57814.18315200001</v>
      </c>
      <c r="M136" s="12"/>
      <c r="N136" s="12">
        <v>8767</v>
      </c>
      <c r="O136" s="12"/>
      <c r="P136" s="12">
        <f t="shared" si="41"/>
        <v>35068</v>
      </c>
      <c r="Q136" s="12">
        <f>4*('Assets v. Liab'!H131-'Assets v. Liab'!H132)</f>
        <v>-27026.20784000028</v>
      </c>
      <c r="R136" s="12">
        <f t="shared" si="31"/>
        <v>-28637.20784000028</v>
      </c>
      <c r="S136" s="12"/>
      <c r="T136" s="12">
        <v>-1611</v>
      </c>
      <c r="U136" s="12"/>
      <c r="V136" s="12">
        <f t="shared" si="42"/>
        <v>6444</v>
      </c>
      <c r="W136" s="31">
        <f aca="true" t="shared" si="43" ref="W136:W199">P136+V136+Z136</f>
        <v>72299.97531199973</v>
      </c>
      <c r="X136" s="31">
        <f>Stocks!$Q137</f>
        <v>907508.392</v>
      </c>
      <c r="Y136" s="40">
        <f aca="true" t="shared" si="44" ref="Y136:Y199">W136/X136</f>
        <v>0.07966865755661214</v>
      </c>
      <c r="Z136" s="31">
        <f t="shared" si="32"/>
        <v>30787.975311999733</v>
      </c>
      <c r="AA136" s="33">
        <f t="shared" si="33"/>
        <v>0.03392582986935038</v>
      </c>
      <c r="AB136" s="12">
        <v>2150.4</v>
      </c>
      <c r="AC136" s="42">
        <f aca="true" t="shared" si="45" ref="AC136:AC199">P136/(AB136*1000)</f>
        <v>0.01630766369047619</v>
      </c>
      <c r="AD136" s="40">
        <f aca="true" t="shared" si="46" ref="AD136:AD199">Z136/(AB136*1000)</f>
        <v>0.014317324828868924</v>
      </c>
      <c r="AE136" s="40">
        <f aca="true" t="shared" si="47" ref="AE136:AE199">V136/(AB136*1000)</f>
        <v>0.0029966517857142856</v>
      </c>
      <c r="AF136" s="43">
        <f t="shared" si="34"/>
        <v>0.0336216403050594</v>
      </c>
      <c r="AG136" s="44">
        <f aca="true" t="shared" si="48" ref="AG136:AG199">4*B136/X136</f>
        <v>0.024164075829284454</v>
      </c>
      <c r="AH136" s="10">
        <f t="shared" si="35"/>
        <v>1978</v>
      </c>
      <c r="AI136" s="7">
        <f t="shared" si="36"/>
        <v>-0.0075946934333683686</v>
      </c>
      <c r="AJ136" s="40">
        <f t="shared" si="39"/>
        <v>0.007368060905909556</v>
      </c>
      <c r="AK136" s="42">
        <f t="shared" si="37"/>
        <v>0.017168369332783862</v>
      </c>
      <c r="AL136" s="42">
        <f t="shared" si="38"/>
        <v>-0.0152543161714315</v>
      </c>
      <c r="AM136" s="7">
        <v>0</v>
      </c>
      <c r="AN136" s="40">
        <f t="shared" si="40"/>
        <v>-0.0006396720155060897</v>
      </c>
    </row>
    <row r="137" spans="1:40" ht="12.75">
      <c r="A137" s="11">
        <v>28581</v>
      </c>
      <c r="B137" s="12">
        <v>6025.1873</v>
      </c>
      <c r="C137" s="12">
        <v>1049.5592</v>
      </c>
      <c r="D137" s="13">
        <v>246.2945</v>
      </c>
      <c r="E137" s="12">
        <v>3460</v>
      </c>
      <c r="F137" s="12">
        <v>1660</v>
      </c>
      <c r="G137" s="14">
        <v>3855.7241</v>
      </c>
      <c r="H137" s="14">
        <v>5403.2795</v>
      </c>
      <c r="I137" s="14">
        <v>1771.4205</v>
      </c>
      <c r="J137" s="31">
        <f aca="true" t="shared" si="49" ref="J137:J200">B137+C137+D137+E137+F137+G137+H137</f>
        <v>21700.044599999997</v>
      </c>
      <c r="K137" s="12">
        <f>Inflows!J134</f>
        <v>19775.370149000002</v>
      </c>
      <c r="L137" s="31">
        <f aca="true" t="shared" si="50" ref="L137:L200">4*(J137-K137)</f>
        <v>7698.697803999981</v>
      </c>
      <c r="M137" s="12"/>
      <c r="N137" s="12">
        <v>8494</v>
      </c>
      <c r="O137" s="12"/>
      <c r="P137" s="12">
        <f t="shared" si="41"/>
        <v>33976</v>
      </c>
      <c r="Q137" s="12">
        <f>4*('Assets v. Liab'!H132-'Assets v. Liab'!H133)</f>
        <v>-74988.34876000043</v>
      </c>
      <c r="R137" s="12">
        <f aca="true" t="shared" si="51" ref="R137:R200">Q137+T137</f>
        <v>-74290.34876000043</v>
      </c>
      <c r="S137" s="12"/>
      <c r="T137" s="12">
        <v>698</v>
      </c>
      <c r="U137" s="12"/>
      <c r="V137" s="12">
        <f t="shared" si="42"/>
        <v>-2792</v>
      </c>
      <c r="W137" s="31">
        <f t="shared" si="43"/>
        <v>-36105.65095600045</v>
      </c>
      <c r="X137" s="31">
        <f>Stocks!$Q138</f>
        <v>972717.087</v>
      </c>
      <c r="Y137" s="40">
        <f t="shared" si="44"/>
        <v>-0.03711834760439491</v>
      </c>
      <c r="Z137" s="31">
        <f aca="true" t="shared" si="52" ref="Z137:Z200">Q137+L137</f>
        <v>-67289.65095600045</v>
      </c>
      <c r="AA137" s="33">
        <f aca="true" t="shared" si="53" ref="AA137:AA200">Z137/X137</f>
        <v>-0.06917700105745181</v>
      </c>
      <c r="AB137" s="12">
        <v>2276.6</v>
      </c>
      <c r="AC137" s="42">
        <f t="shared" si="45"/>
        <v>0.014924009487832733</v>
      </c>
      <c r="AD137" s="40">
        <f t="shared" si="46"/>
        <v>-0.02955708115435318</v>
      </c>
      <c r="AE137" s="40">
        <f t="shared" si="47"/>
        <v>-0.001226390231046297</v>
      </c>
      <c r="AF137" s="43">
        <f aca="true" t="shared" si="54" ref="AF137:AF200">W137/(1000*AB137)</f>
        <v>-0.015859461897566745</v>
      </c>
      <c r="AG137" s="44">
        <f t="shared" si="48"/>
        <v>0.024776730584974288</v>
      </c>
      <c r="AH137" s="10">
        <f aca="true" t="shared" si="55" ref="AH137:AH200">YEAR(A137)</f>
        <v>1978</v>
      </c>
      <c r="AI137" s="7">
        <f t="shared" si="36"/>
        <v>-0.012483807450651987</v>
      </c>
      <c r="AJ137" s="40">
        <f t="shared" si="39"/>
        <v>0.002293763344405322</v>
      </c>
      <c r="AK137" s="42">
        <f t="shared" si="37"/>
        <v>0.005740067248329555</v>
      </c>
      <c r="AL137" s="42">
        <f t="shared" si="38"/>
        <v>-0.027706337872804413</v>
      </c>
      <c r="AM137" s="7">
        <v>0</v>
      </c>
      <c r="AN137" s="40">
        <f t="shared" si="40"/>
        <v>-0.0007309800287645243</v>
      </c>
    </row>
    <row r="138" spans="1:40" ht="12.75">
      <c r="A138" s="11">
        <v>28672</v>
      </c>
      <c r="B138" s="12">
        <v>5253.1272</v>
      </c>
      <c r="C138" s="12">
        <v>980.3884</v>
      </c>
      <c r="D138" s="13">
        <v>286.43802</v>
      </c>
      <c r="E138" s="12">
        <v>3780</v>
      </c>
      <c r="F138" s="12">
        <v>1840</v>
      </c>
      <c r="G138" s="14">
        <v>4021.229</v>
      </c>
      <c r="H138" s="14">
        <v>6161.8366</v>
      </c>
      <c r="I138" s="14">
        <v>2419.7906</v>
      </c>
      <c r="J138" s="31">
        <f t="shared" si="49"/>
        <v>22323.01922</v>
      </c>
      <c r="K138" s="12">
        <f>Inflows!J135</f>
        <v>26830.920842</v>
      </c>
      <c r="L138" s="31">
        <f t="shared" si="50"/>
        <v>-18031.606488000005</v>
      </c>
      <c r="M138" s="12"/>
      <c r="N138" s="12">
        <v>9866</v>
      </c>
      <c r="O138" s="12"/>
      <c r="P138" s="12">
        <f t="shared" si="41"/>
        <v>39464</v>
      </c>
      <c r="Q138" s="12">
        <f>4*('Assets v. Liab'!H133-'Assets v. Liab'!H134)</f>
        <v>-21643.898479999974</v>
      </c>
      <c r="R138" s="12">
        <f t="shared" si="51"/>
        <v>-21443.898479999974</v>
      </c>
      <c r="S138" s="12"/>
      <c r="T138" s="12">
        <v>200</v>
      </c>
      <c r="U138" s="12"/>
      <c r="V138" s="12">
        <f t="shared" si="42"/>
        <v>-800</v>
      </c>
      <c r="W138" s="31">
        <f t="shared" si="43"/>
        <v>-1011.5049679999793</v>
      </c>
      <c r="X138" s="31">
        <f>Stocks!$Q139</f>
        <v>1034765.9820000001</v>
      </c>
      <c r="Y138" s="40">
        <f t="shared" si="44"/>
        <v>-0.0009775205076271818</v>
      </c>
      <c r="Z138" s="31">
        <f t="shared" si="52"/>
        <v>-39675.50496799998</v>
      </c>
      <c r="AA138" s="33">
        <f t="shared" si="53"/>
        <v>-0.03834249062895844</v>
      </c>
      <c r="AB138" s="12">
        <v>2338.5</v>
      </c>
      <c r="AC138" s="42">
        <f t="shared" si="45"/>
        <v>0.01687577506948899</v>
      </c>
      <c r="AD138" s="40">
        <f t="shared" si="46"/>
        <v>-0.01696621978533247</v>
      </c>
      <c r="AE138" s="40">
        <f t="shared" si="47"/>
        <v>-0.0003420996365191362</v>
      </c>
      <c r="AF138" s="43">
        <f t="shared" si="54"/>
        <v>-0.00043254435236261677</v>
      </c>
      <c r="AG138" s="44">
        <f t="shared" si="48"/>
        <v>0.020306532264799556</v>
      </c>
      <c r="AH138" s="10">
        <f t="shared" si="55"/>
        <v>1978</v>
      </c>
      <c r="AI138" s="7">
        <f t="shared" si="36"/>
        <v>-0.01500063352685199</v>
      </c>
      <c r="AJ138" s="40">
        <f t="shared" si="39"/>
        <v>0.00041773218448889603</v>
      </c>
      <c r="AK138" s="42">
        <f t="shared" si="37"/>
        <v>0.0017876846525100906</v>
      </c>
      <c r="AL138" s="42">
        <f t="shared" si="38"/>
        <v>-0.03367449532490949</v>
      </c>
      <c r="AM138" s="7">
        <v>0</v>
      </c>
      <c r="AN138" s="40">
        <f t="shared" si="40"/>
        <v>-0.00028204302737435674</v>
      </c>
    </row>
    <row r="139" spans="1:40" ht="12.75">
      <c r="A139" s="11">
        <v>28764</v>
      </c>
      <c r="B139" s="12">
        <v>5917.2667</v>
      </c>
      <c r="C139" s="12">
        <v>1019.8928</v>
      </c>
      <c r="D139" s="13">
        <v>360.74742</v>
      </c>
      <c r="E139" s="12">
        <v>4590</v>
      </c>
      <c r="F139" s="12">
        <v>2320</v>
      </c>
      <c r="G139" s="14">
        <v>4227.6613</v>
      </c>
      <c r="H139" s="14">
        <v>8071.1366</v>
      </c>
      <c r="I139" s="14">
        <v>3284.1297</v>
      </c>
      <c r="J139" s="31">
        <f t="shared" si="49"/>
        <v>26506.70482</v>
      </c>
      <c r="K139" s="12">
        <f>Inflows!J136</f>
        <v>25828.394205</v>
      </c>
      <c r="L139" s="31">
        <f t="shared" si="50"/>
        <v>2713.242459999994</v>
      </c>
      <c r="M139" s="12"/>
      <c r="N139" s="12">
        <v>9067</v>
      </c>
      <c r="O139" s="12"/>
      <c r="P139" s="12">
        <f t="shared" si="41"/>
        <v>36268</v>
      </c>
      <c r="Q139" s="12">
        <f>4*('Assets v. Liab'!H134-'Assets v. Liab'!H135)</f>
        <v>-132754.74239999987</v>
      </c>
      <c r="R139" s="12">
        <f t="shared" si="51"/>
        <v>-132142.74239999987</v>
      </c>
      <c r="S139" s="12"/>
      <c r="T139" s="12">
        <v>612</v>
      </c>
      <c r="U139" s="12"/>
      <c r="V139" s="12">
        <f t="shared" si="42"/>
        <v>-2448</v>
      </c>
      <c r="W139" s="31">
        <f t="shared" si="43"/>
        <v>-96221.49993999988</v>
      </c>
      <c r="X139" s="31">
        <f>Stocks!$Q140</f>
        <v>992389.683</v>
      </c>
      <c r="Y139" s="40">
        <f t="shared" si="44"/>
        <v>-0.09695939164655734</v>
      </c>
      <c r="Z139" s="31">
        <f t="shared" si="52"/>
        <v>-130041.49993999988</v>
      </c>
      <c r="AA139" s="33">
        <f t="shared" si="53"/>
        <v>-0.13103874633892168</v>
      </c>
      <c r="AB139" s="12">
        <v>2418</v>
      </c>
      <c r="AC139" s="42">
        <f t="shared" si="45"/>
        <v>0.014999172870140612</v>
      </c>
      <c r="AD139" s="40">
        <f t="shared" si="46"/>
        <v>-0.05378060377998341</v>
      </c>
      <c r="AE139" s="40">
        <f t="shared" si="47"/>
        <v>-0.0010124069478908188</v>
      </c>
      <c r="AF139" s="43">
        <f t="shared" si="54"/>
        <v>-0.03979383785773361</v>
      </c>
      <c r="AG139" s="44">
        <f t="shared" si="48"/>
        <v>0.023850577253532373</v>
      </c>
      <c r="AH139" s="10">
        <f t="shared" si="55"/>
        <v>1978</v>
      </c>
      <c r="AI139" s="7">
        <f t="shared" si="36"/>
        <v>-0.021496644972700034</v>
      </c>
      <c r="AJ139" s="40">
        <f t="shared" si="39"/>
        <v>-0.005616050950650892</v>
      </c>
      <c r="AK139" s="42">
        <f t="shared" si="37"/>
        <v>-0.013846650550491824</v>
      </c>
      <c r="AL139" s="42">
        <f t="shared" si="38"/>
        <v>-0.05115810203899539</v>
      </c>
      <c r="AM139" s="7">
        <v>0</v>
      </c>
      <c r="AN139" s="40">
        <f t="shared" si="40"/>
        <v>0.0001039387425645084</v>
      </c>
    </row>
    <row r="140" spans="1:40" ht="12.75">
      <c r="A140" s="11">
        <v>28856</v>
      </c>
      <c r="B140" s="12">
        <v>5839.7242</v>
      </c>
      <c r="C140" s="12">
        <v>907.6208</v>
      </c>
      <c r="D140" s="13">
        <v>420.34741</v>
      </c>
      <c r="E140" s="12">
        <v>5170</v>
      </c>
      <c r="F140" s="12">
        <v>2630</v>
      </c>
      <c r="G140" s="14">
        <v>4447.3243</v>
      </c>
      <c r="H140" s="14">
        <v>8312.7959</v>
      </c>
      <c r="I140" s="14">
        <v>4237.2451</v>
      </c>
      <c r="J140" s="31">
        <f t="shared" si="49"/>
        <v>27727.81261</v>
      </c>
      <c r="K140" s="12">
        <f>Inflows!J137</f>
        <v>16552.73348</v>
      </c>
      <c r="L140" s="31">
        <f t="shared" si="50"/>
        <v>44700.31652000001</v>
      </c>
      <c r="M140" s="12"/>
      <c r="N140" s="12">
        <v>9806</v>
      </c>
      <c r="O140" s="12"/>
      <c r="P140" s="12">
        <f t="shared" si="41"/>
        <v>39224</v>
      </c>
      <c r="Q140" s="12">
        <f>4*('Assets v. Liab'!H135-'Assets v. Liab'!H136)</f>
        <v>2959.5688400007784</v>
      </c>
      <c r="R140" s="12">
        <f t="shared" si="51"/>
        <v>1274.5688400007784</v>
      </c>
      <c r="S140" s="12"/>
      <c r="T140" s="12">
        <v>-1685</v>
      </c>
      <c r="U140" s="12"/>
      <c r="V140" s="12">
        <f t="shared" si="42"/>
        <v>6740</v>
      </c>
      <c r="W140" s="31">
        <f t="shared" si="43"/>
        <v>93623.88536000079</v>
      </c>
      <c r="X140" s="31">
        <f>Stocks!$Q141</f>
        <v>1029014.8799999999</v>
      </c>
      <c r="Y140" s="40">
        <f t="shared" si="44"/>
        <v>0.09098399564445638</v>
      </c>
      <c r="Z140" s="31">
        <f t="shared" si="52"/>
        <v>47659.885360000786</v>
      </c>
      <c r="AA140" s="33">
        <f t="shared" si="53"/>
        <v>0.046316031270607856</v>
      </c>
      <c r="AB140" s="12">
        <v>2470.9</v>
      </c>
      <c r="AC140" s="42">
        <f t="shared" si="45"/>
        <v>0.015874377757092557</v>
      </c>
      <c r="AD140" s="40">
        <f t="shared" si="46"/>
        <v>0.019288471957586623</v>
      </c>
      <c r="AE140" s="40">
        <f t="shared" si="47"/>
        <v>0.002727751021894856</v>
      </c>
      <c r="AF140" s="43">
        <f t="shared" si="54"/>
        <v>0.037890600736574034</v>
      </c>
      <c r="AG140" s="44">
        <f t="shared" si="48"/>
        <v>0.02270025172036385</v>
      </c>
      <c r="AH140" s="10">
        <f t="shared" si="55"/>
        <v>1979</v>
      </c>
      <c r="AI140" s="7">
        <f aca="true" t="shared" si="56" ref="AI140:AI203">0.25*(AD140+AD139+AD138+AD137)</f>
        <v>-0.02025385819052061</v>
      </c>
      <c r="AJ140" s="40">
        <f t="shared" si="39"/>
        <v>-0.004548810842772235</v>
      </c>
      <c r="AK140" s="42">
        <f aca="true" t="shared" si="57" ref="AK140:AK203">0.25*(Y140+Y139+Y138+Y137)</f>
        <v>-0.011017816028530764</v>
      </c>
      <c r="AL140" s="42">
        <f aca="true" t="shared" si="58" ref="AL140:AL203">0.25*(AA140+AA139+AA138+AA137)</f>
        <v>-0.04806055168868102</v>
      </c>
      <c r="AM140" s="7">
        <v>0</v>
      </c>
      <c r="AN140" s="40">
        <f t="shared" si="40"/>
        <v>3.6713551609651035E-05</v>
      </c>
    </row>
    <row r="141" spans="1:40" ht="12.75">
      <c r="A141" s="11">
        <v>28946</v>
      </c>
      <c r="B141" s="12">
        <v>6655.0694</v>
      </c>
      <c r="C141" s="12">
        <v>1529.732</v>
      </c>
      <c r="D141" s="13">
        <v>481.98028</v>
      </c>
      <c r="E141" s="12">
        <v>5410</v>
      </c>
      <c r="F141" s="12">
        <v>2770</v>
      </c>
      <c r="G141" s="14">
        <v>4584.2033</v>
      </c>
      <c r="H141" s="14">
        <v>8501.2288</v>
      </c>
      <c r="I141" s="14">
        <v>4593.3969</v>
      </c>
      <c r="J141" s="31">
        <f t="shared" si="49"/>
        <v>29932.213780000002</v>
      </c>
      <c r="K141" s="12">
        <f>Inflows!J138</f>
        <v>25895.509895</v>
      </c>
      <c r="L141" s="31">
        <f t="shared" si="50"/>
        <v>16146.81554000001</v>
      </c>
      <c r="M141" s="12"/>
      <c r="N141" s="12">
        <v>9691</v>
      </c>
      <c r="O141" s="12"/>
      <c r="P141" s="12">
        <f t="shared" si="41"/>
        <v>38764</v>
      </c>
      <c r="Q141" s="12">
        <f>4*('Assets v. Liab'!H136-'Assets v. Liab'!H137)</f>
        <v>-94257.60467999941</v>
      </c>
      <c r="R141" s="12">
        <f t="shared" si="51"/>
        <v>-97369.60467999941</v>
      </c>
      <c r="S141" s="12"/>
      <c r="T141" s="12">
        <v>-3112</v>
      </c>
      <c r="U141" s="12"/>
      <c r="V141" s="12">
        <f t="shared" si="42"/>
        <v>12448</v>
      </c>
      <c r="W141" s="31">
        <f t="shared" si="43"/>
        <v>-26898.789139999397</v>
      </c>
      <c r="X141" s="31">
        <f>Stocks!$Q142</f>
        <v>1045240.47</v>
      </c>
      <c r="Y141" s="40">
        <f t="shared" si="44"/>
        <v>-0.025734546175770822</v>
      </c>
      <c r="Z141" s="31">
        <f t="shared" si="52"/>
        <v>-78110.7891399994</v>
      </c>
      <c r="AA141" s="33">
        <f t="shared" si="53"/>
        <v>-0.07472997016657745</v>
      </c>
      <c r="AB141" s="12">
        <v>2529.3</v>
      </c>
      <c r="AC141" s="42">
        <f t="shared" si="45"/>
        <v>0.015325979520025304</v>
      </c>
      <c r="AD141" s="40">
        <f t="shared" si="46"/>
        <v>-0.03088237423002388</v>
      </c>
      <c r="AE141" s="40">
        <f t="shared" si="47"/>
        <v>0.004921519788083659</v>
      </c>
      <c r="AF141" s="43">
        <f t="shared" si="54"/>
        <v>-0.010634874921914917</v>
      </c>
      <c r="AG141" s="44">
        <f t="shared" si="48"/>
        <v>0.025468089271361644</v>
      </c>
      <c r="AH141" s="10">
        <f t="shared" si="55"/>
        <v>1979</v>
      </c>
      <c r="AI141" s="7">
        <f t="shared" si="56"/>
        <v>-0.020585181459438284</v>
      </c>
      <c r="AJ141" s="40">
        <f aca="true" t="shared" si="59" ref="AJ141:AJ204">0.25*(AF141+AF140+AF139+AF138)</f>
        <v>-0.0032426640988592772</v>
      </c>
      <c r="AK141" s="42">
        <f t="shared" si="57"/>
        <v>-0.008171865671374743</v>
      </c>
      <c r="AL141" s="42">
        <f t="shared" si="58"/>
        <v>-0.04944879396596243</v>
      </c>
      <c r="AM141" s="7">
        <v>0</v>
      </c>
      <c r="AN141" s="40">
        <f aca="true" t="shared" si="60" ref="AN141:AN204">0.25*(AE141+AE140+AE139+AE138)</f>
        <v>0.00157369105639214</v>
      </c>
    </row>
    <row r="142" spans="1:40" ht="12.75">
      <c r="A142" s="11">
        <v>29037</v>
      </c>
      <c r="B142" s="12">
        <v>5762.0289</v>
      </c>
      <c r="C142" s="12">
        <v>1523.3952</v>
      </c>
      <c r="D142" s="13">
        <v>602.60005</v>
      </c>
      <c r="E142" s="12">
        <v>5810</v>
      </c>
      <c r="F142" s="12">
        <v>2890</v>
      </c>
      <c r="G142" s="14">
        <v>4782.1936</v>
      </c>
      <c r="H142" s="14">
        <v>9570.8421</v>
      </c>
      <c r="I142" s="14">
        <v>5909.7761</v>
      </c>
      <c r="J142" s="31">
        <f t="shared" si="49"/>
        <v>30941.059849999998</v>
      </c>
      <c r="K142" s="12">
        <f>Inflows!J139</f>
        <v>26803.000023</v>
      </c>
      <c r="L142" s="31">
        <f t="shared" si="50"/>
        <v>16552.23930799999</v>
      </c>
      <c r="M142" s="12"/>
      <c r="N142" s="12">
        <v>9719</v>
      </c>
      <c r="O142" s="12"/>
      <c r="P142" s="12">
        <f t="shared" si="41"/>
        <v>38876</v>
      </c>
      <c r="Q142" s="12">
        <f>4*('Assets v. Liab'!H137-'Assets v. Liab'!H138)</f>
        <v>-27583.384279999882</v>
      </c>
      <c r="R142" s="12">
        <f t="shared" si="51"/>
        <v>-29478.384279999882</v>
      </c>
      <c r="S142" s="12"/>
      <c r="T142" s="12">
        <v>-1895</v>
      </c>
      <c r="U142" s="12"/>
      <c r="V142" s="12">
        <f t="shared" si="42"/>
        <v>7580</v>
      </c>
      <c r="W142" s="31">
        <f t="shared" si="43"/>
        <v>35424.85502800011</v>
      </c>
      <c r="X142" s="31">
        <f>Stocks!$Q143</f>
        <v>1125246.73</v>
      </c>
      <c r="Y142" s="40">
        <f t="shared" si="44"/>
        <v>0.03148185556424599</v>
      </c>
      <c r="Z142" s="31">
        <f t="shared" si="52"/>
        <v>-11031.144971999893</v>
      </c>
      <c r="AA142" s="33">
        <f t="shared" si="53"/>
        <v>-0.00980331217847653</v>
      </c>
      <c r="AB142" s="12">
        <v>2601.5</v>
      </c>
      <c r="AC142" s="42">
        <f t="shared" si="45"/>
        <v>0.014943686334806841</v>
      </c>
      <c r="AD142" s="40">
        <f t="shared" si="46"/>
        <v>-0.004240301738227904</v>
      </c>
      <c r="AE142" s="40">
        <f t="shared" si="47"/>
        <v>0.0029137036325197004</v>
      </c>
      <c r="AF142" s="43">
        <f t="shared" si="54"/>
        <v>0.013617088229098639</v>
      </c>
      <c r="AG142" s="44">
        <f t="shared" si="48"/>
        <v>0.020482721687180554</v>
      </c>
      <c r="AH142" s="10">
        <f t="shared" si="55"/>
        <v>1979</v>
      </c>
      <c r="AI142" s="7">
        <f t="shared" si="56"/>
        <v>-0.017403701947662144</v>
      </c>
      <c r="AJ142" s="40">
        <f t="shared" si="59"/>
        <v>0.0002697440465060357</v>
      </c>
      <c r="AK142" s="42">
        <f t="shared" si="57"/>
        <v>-5.702165340644785E-05</v>
      </c>
      <c r="AL142" s="42">
        <f t="shared" si="58"/>
        <v>-0.04231399935334195</v>
      </c>
      <c r="AM142" s="7">
        <v>0</v>
      </c>
      <c r="AN142" s="40">
        <f t="shared" si="60"/>
        <v>0.0023876418736518495</v>
      </c>
    </row>
    <row r="143" spans="1:40" ht="12.75">
      <c r="A143" s="11">
        <v>29129</v>
      </c>
      <c r="B143" s="12">
        <v>6447.1767</v>
      </c>
      <c r="C143" s="12">
        <v>1512.1296</v>
      </c>
      <c r="D143" s="13">
        <v>770.86584</v>
      </c>
      <c r="E143" s="12">
        <v>7390</v>
      </c>
      <c r="F143" s="12">
        <v>3790</v>
      </c>
      <c r="G143" s="14">
        <v>5326.4605</v>
      </c>
      <c r="H143" s="14">
        <v>12594.425</v>
      </c>
      <c r="I143" s="14">
        <v>8031.621</v>
      </c>
      <c r="J143" s="31">
        <f t="shared" si="49"/>
        <v>37831.05764</v>
      </c>
      <c r="K143" s="12">
        <f>Inflows!J140</f>
        <v>32475.182044999998</v>
      </c>
      <c r="L143" s="31">
        <f t="shared" si="50"/>
        <v>21423.502380000005</v>
      </c>
      <c r="M143" s="12"/>
      <c r="N143" s="12">
        <v>8663</v>
      </c>
      <c r="O143" s="12"/>
      <c r="P143" s="12">
        <f t="shared" si="41"/>
        <v>34652</v>
      </c>
      <c r="Q143" s="12">
        <f>4*('Assets v. Liab'!H138-'Assets v. Liab'!H139)</f>
        <v>-181779.99116000067</v>
      </c>
      <c r="R143" s="12">
        <f t="shared" si="51"/>
        <v>-182923.99116000067</v>
      </c>
      <c r="S143" s="12"/>
      <c r="T143" s="12">
        <v>-1144</v>
      </c>
      <c r="U143" s="12"/>
      <c r="V143" s="12">
        <f t="shared" si="42"/>
        <v>4576</v>
      </c>
      <c r="W143" s="31">
        <f t="shared" si="43"/>
        <v>-121128.48878000065</v>
      </c>
      <c r="X143" s="31">
        <f>Stocks!$Q144</f>
        <v>1136486.23</v>
      </c>
      <c r="Y143" s="40">
        <f t="shared" si="44"/>
        <v>-0.10658157185063356</v>
      </c>
      <c r="Z143" s="31">
        <f t="shared" si="52"/>
        <v>-160356.48878000065</v>
      </c>
      <c r="AA143" s="33">
        <f t="shared" si="53"/>
        <v>-0.14109848808286982</v>
      </c>
      <c r="AB143" s="12">
        <v>2663.8</v>
      </c>
      <c r="AC143" s="42">
        <f t="shared" si="45"/>
        <v>0.013008484120429462</v>
      </c>
      <c r="AD143" s="40">
        <f t="shared" si="46"/>
        <v>-0.06019839656881172</v>
      </c>
      <c r="AE143" s="40">
        <f t="shared" si="47"/>
        <v>0.0017178466851865755</v>
      </c>
      <c r="AF143" s="43">
        <f t="shared" si="54"/>
        <v>-0.04547206576319568</v>
      </c>
      <c r="AG143" s="44">
        <f t="shared" si="48"/>
        <v>0.022691613958226314</v>
      </c>
      <c r="AH143" s="10">
        <f t="shared" si="55"/>
        <v>1979</v>
      </c>
      <c r="AI143" s="7">
        <f t="shared" si="56"/>
        <v>-0.019008150144869222</v>
      </c>
      <c r="AJ143" s="40">
        <f t="shared" si="59"/>
        <v>-0.0011498129298594794</v>
      </c>
      <c r="AK143" s="42">
        <f t="shared" si="57"/>
        <v>-0.0024625667044255034</v>
      </c>
      <c r="AL143" s="42">
        <f t="shared" si="58"/>
        <v>-0.044828934789328985</v>
      </c>
      <c r="AM143" s="7">
        <v>0</v>
      </c>
      <c r="AN143" s="40">
        <f t="shared" si="60"/>
        <v>0.003070205281921198</v>
      </c>
    </row>
    <row r="144" spans="1:40" ht="12.75">
      <c r="A144" s="11">
        <v>29221</v>
      </c>
      <c r="B144" s="12">
        <v>6375.6544</v>
      </c>
      <c r="C144" s="12">
        <v>1519.5608</v>
      </c>
      <c r="D144" s="13">
        <v>1078.083</v>
      </c>
      <c r="E144" s="12">
        <v>8310</v>
      </c>
      <c r="F144" s="12">
        <v>4230</v>
      </c>
      <c r="G144" s="14">
        <v>5770.5139</v>
      </c>
      <c r="H144" s="14">
        <v>13703.77</v>
      </c>
      <c r="I144" s="14">
        <v>10105.763</v>
      </c>
      <c r="J144" s="31">
        <f t="shared" si="49"/>
        <v>40987.5821</v>
      </c>
      <c r="K144" s="12">
        <f>Inflows!J141</f>
        <v>39683.10333</v>
      </c>
      <c r="L144" s="31">
        <f t="shared" si="50"/>
        <v>5217.915080000006</v>
      </c>
      <c r="M144" s="12"/>
      <c r="N144" s="12">
        <v>9677</v>
      </c>
      <c r="O144" s="12"/>
      <c r="P144" s="12">
        <f t="shared" si="41"/>
        <v>38708</v>
      </c>
      <c r="Q144" s="12">
        <f>4*('Assets v. Liab'!H139-'Assets v. Liab'!H140)</f>
        <v>-17658.097839999944</v>
      </c>
      <c r="R144" s="12">
        <f t="shared" si="51"/>
        <v>-16283.097839999944</v>
      </c>
      <c r="S144" s="12"/>
      <c r="T144" s="12">
        <v>1375</v>
      </c>
      <c r="U144" s="12"/>
      <c r="V144" s="12">
        <f t="shared" si="42"/>
        <v>-5500</v>
      </c>
      <c r="W144" s="31">
        <f t="shared" si="43"/>
        <v>20767.817240000062</v>
      </c>
      <c r="X144" s="31">
        <f>Stocks!$Q145</f>
        <v>1016158.31</v>
      </c>
      <c r="Y144" s="40">
        <f t="shared" si="44"/>
        <v>0.0204375804789709</v>
      </c>
      <c r="Z144" s="31">
        <f t="shared" si="52"/>
        <v>-12440.182759999938</v>
      </c>
      <c r="AA144" s="33">
        <f t="shared" si="53"/>
        <v>-0.012242366802078249</v>
      </c>
      <c r="AB144" s="12">
        <v>2732.9</v>
      </c>
      <c r="AC144" s="42">
        <f t="shared" si="45"/>
        <v>0.014163708880676204</v>
      </c>
      <c r="AD144" s="40">
        <f t="shared" si="46"/>
        <v>-0.004552008035420226</v>
      </c>
      <c r="AE144" s="40">
        <f t="shared" si="47"/>
        <v>-0.0020125141790771706</v>
      </c>
      <c r="AF144" s="43">
        <f t="shared" si="54"/>
        <v>0.007599186666178807</v>
      </c>
      <c r="AG144" s="44">
        <f t="shared" si="48"/>
        <v>0.02509709102314973</v>
      </c>
      <c r="AH144" s="10">
        <f t="shared" si="55"/>
        <v>1980</v>
      </c>
      <c r="AI144" s="7">
        <f t="shared" si="56"/>
        <v>-0.024968270143120933</v>
      </c>
      <c r="AJ144" s="40">
        <f t="shared" si="59"/>
        <v>-0.008722666447458288</v>
      </c>
      <c r="AK144" s="42">
        <f t="shared" si="57"/>
        <v>-0.020099170495796872</v>
      </c>
      <c r="AL144" s="42">
        <f t="shared" si="58"/>
        <v>-0.05946853430750051</v>
      </c>
      <c r="AM144" s="7">
        <v>0</v>
      </c>
      <c r="AN144" s="40">
        <f t="shared" si="60"/>
        <v>0.0018851389816781912</v>
      </c>
    </row>
    <row r="145" spans="1:40" ht="12.75">
      <c r="A145" s="11">
        <v>29312</v>
      </c>
      <c r="B145" s="12">
        <v>7278.0464</v>
      </c>
      <c r="C145" s="12">
        <v>2116.816</v>
      </c>
      <c r="D145" s="13">
        <v>980.1299</v>
      </c>
      <c r="E145" s="12">
        <v>7930</v>
      </c>
      <c r="F145" s="12">
        <v>4350</v>
      </c>
      <c r="G145" s="14">
        <v>5900.6892</v>
      </c>
      <c r="H145" s="14">
        <v>10473.254</v>
      </c>
      <c r="I145" s="14">
        <v>8597.22</v>
      </c>
      <c r="J145" s="31">
        <f t="shared" si="49"/>
        <v>39028.9355</v>
      </c>
      <c r="K145" s="12">
        <f>Inflows!J142</f>
        <v>1963.4988200000007</v>
      </c>
      <c r="L145" s="31">
        <f t="shared" si="50"/>
        <v>148261.74672</v>
      </c>
      <c r="M145" s="12"/>
      <c r="N145" s="12">
        <v>12926</v>
      </c>
      <c r="O145" s="12"/>
      <c r="P145" s="12">
        <f t="shared" si="41"/>
        <v>51704</v>
      </c>
      <c r="Q145" s="12">
        <f>4*('Assets v. Liab'!H140-'Assets v. Liab'!H141)</f>
        <v>-58933.41360000055</v>
      </c>
      <c r="R145" s="12">
        <f t="shared" si="51"/>
        <v>-58083.41360000055</v>
      </c>
      <c r="S145" s="12"/>
      <c r="T145" s="12">
        <v>850</v>
      </c>
      <c r="U145" s="12"/>
      <c r="V145" s="12">
        <f t="shared" si="42"/>
        <v>-3400</v>
      </c>
      <c r="W145" s="31">
        <f t="shared" si="43"/>
        <v>137632.33311999944</v>
      </c>
      <c r="X145" s="31">
        <f>Stocks!$Q146</f>
        <v>1142699</v>
      </c>
      <c r="Y145" s="40">
        <f t="shared" si="44"/>
        <v>0.12044495805106983</v>
      </c>
      <c r="Z145" s="31">
        <f t="shared" si="52"/>
        <v>89328.33311999944</v>
      </c>
      <c r="AA145" s="33">
        <f t="shared" si="53"/>
        <v>0.07817310868391365</v>
      </c>
      <c r="AB145" s="12">
        <v>2736.9</v>
      </c>
      <c r="AC145" s="42">
        <f t="shared" si="45"/>
        <v>0.018891446527092695</v>
      </c>
      <c r="AD145" s="40">
        <f t="shared" si="46"/>
        <v>0.03263850821001843</v>
      </c>
      <c r="AE145" s="40">
        <f t="shared" si="47"/>
        <v>-0.0012422814132777961</v>
      </c>
      <c r="AF145" s="43">
        <f t="shared" si="54"/>
        <v>0.05028767332383333</v>
      </c>
      <c r="AG145" s="44">
        <f t="shared" si="48"/>
        <v>0.025476687736665563</v>
      </c>
      <c r="AH145" s="10">
        <f t="shared" si="55"/>
        <v>1980</v>
      </c>
      <c r="AI145" s="7">
        <f t="shared" si="56"/>
        <v>-0.009088049533110355</v>
      </c>
      <c r="AJ145" s="40">
        <f t="shared" si="59"/>
        <v>0.006507970613978775</v>
      </c>
      <c r="AK145" s="42">
        <f t="shared" si="57"/>
        <v>0.016445705560913293</v>
      </c>
      <c r="AL145" s="42">
        <f t="shared" si="58"/>
        <v>-0.021242764594877738</v>
      </c>
      <c r="AM145" s="7">
        <v>0</v>
      </c>
      <c r="AN145" s="40">
        <f t="shared" si="60"/>
        <v>0.0003441886813378273</v>
      </c>
    </row>
    <row r="146" spans="1:40" ht="12.75">
      <c r="A146" s="11">
        <v>29403</v>
      </c>
      <c r="B146" s="12">
        <v>6200.1891</v>
      </c>
      <c r="C146" s="12">
        <v>2174.8768</v>
      </c>
      <c r="D146" s="13">
        <v>753.92585</v>
      </c>
      <c r="E146" s="12">
        <v>6020</v>
      </c>
      <c r="F146" s="12">
        <v>3090</v>
      </c>
      <c r="G146" s="14">
        <v>5126.5986</v>
      </c>
      <c r="H146" s="14">
        <v>9253.8806</v>
      </c>
      <c r="I146" s="14">
        <v>8596.0361</v>
      </c>
      <c r="J146" s="31">
        <f t="shared" si="49"/>
        <v>32619.470950000003</v>
      </c>
      <c r="K146" s="12">
        <f>Inflows!J143</f>
        <v>74547.59356</v>
      </c>
      <c r="L146" s="31">
        <f t="shared" si="50"/>
        <v>-167712.49043999997</v>
      </c>
      <c r="M146" s="12"/>
      <c r="N146" s="12">
        <v>10951</v>
      </c>
      <c r="O146" s="12"/>
      <c r="P146" s="12">
        <f t="shared" si="41"/>
        <v>43804</v>
      </c>
      <c r="Q146" s="12">
        <f>4*('Assets v. Liab'!H141-'Assets v. Liab'!H142)</f>
        <v>33721.8582000006</v>
      </c>
      <c r="R146" s="12">
        <f t="shared" si="51"/>
        <v>36246.8582000006</v>
      </c>
      <c r="S146" s="12"/>
      <c r="T146" s="12">
        <v>2525</v>
      </c>
      <c r="U146" s="12"/>
      <c r="V146" s="12">
        <f t="shared" si="42"/>
        <v>-10100</v>
      </c>
      <c r="W146" s="31">
        <f t="shared" si="43"/>
        <v>-100286.63223999937</v>
      </c>
      <c r="X146" s="31">
        <f>Stocks!$Q147</f>
        <v>1311303.63</v>
      </c>
      <c r="Y146" s="40">
        <f t="shared" si="44"/>
        <v>-0.0764785744091926</v>
      </c>
      <c r="Z146" s="31">
        <f t="shared" si="52"/>
        <v>-133990.63223999937</v>
      </c>
      <c r="AA146" s="33">
        <f t="shared" si="53"/>
        <v>-0.10218124099908073</v>
      </c>
      <c r="AB146" s="12">
        <v>2793.6</v>
      </c>
      <c r="AC146" s="42">
        <f t="shared" si="45"/>
        <v>0.01568012600229095</v>
      </c>
      <c r="AD146" s="40">
        <f t="shared" si="46"/>
        <v>-0.04796342792096197</v>
      </c>
      <c r="AE146" s="40">
        <f t="shared" si="47"/>
        <v>-0.0036154066437571594</v>
      </c>
      <c r="AF146" s="43">
        <f t="shared" si="54"/>
        <v>-0.03589870856242818</v>
      </c>
      <c r="AG146" s="44">
        <f t="shared" si="48"/>
        <v>0.018913054027006698</v>
      </c>
      <c r="AH146" s="10">
        <f t="shared" si="55"/>
        <v>1980</v>
      </c>
      <c r="AI146" s="7">
        <f t="shared" si="56"/>
        <v>-0.02001883107879387</v>
      </c>
      <c r="AJ146" s="40">
        <f t="shared" si="59"/>
        <v>-0.00587097858390293</v>
      </c>
      <c r="AK146" s="42">
        <f t="shared" si="57"/>
        <v>-0.010544401932446358</v>
      </c>
      <c r="AL146" s="42">
        <f t="shared" si="58"/>
        <v>-0.04433724680002878</v>
      </c>
      <c r="AM146" s="7">
        <v>0</v>
      </c>
      <c r="AN146" s="40">
        <f t="shared" si="60"/>
        <v>-0.0012880888877313877</v>
      </c>
    </row>
    <row r="147" spans="1:40" ht="12.75">
      <c r="A147" s="11">
        <v>29495</v>
      </c>
      <c r="B147" s="12">
        <v>6896.5007</v>
      </c>
      <c r="C147" s="12">
        <v>2311.1364</v>
      </c>
      <c r="D147" s="13">
        <v>1018.91</v>
      </c>
      <c r="E147" s="12">
        <v>9280</v>
      </c>
      <c r="F147" s="12">
        <v>4570</v>
      </c>
      <c r="G147" s="14">
        <v>5784.8069</v>
      </c>
      <c r="H147" s="14">
        <v>15357.402</v>
      </c>
      <c r="I147" s="14">
        <v>12972.068</v>
      </c>
      <c r="J147" s="31">
        <f t="shared" si="49"/>
        <v>45218.756</v>
      </c>
      <c r="K147" s="12">
        <f>Inflows!J144</f>
        <v>56566.92086</v>
      </c>
      <c r="L147" s="31">
        <f t="shared" si="50"/>
        <v>-45392.65943999999</v>
      </c>
      <c r="M147" s="12"/>
      <c r="N147" s="12">
        <v>11600</v>
      </c>
      <c r="O147" s="12"/>
      <c r="P147" s="12">
        <f t="shared" si="41"/>
        <v>46400</v>
      </c>
      <c r="Q147" s="12">
        <f>4*('Assets v. Liab'!H142-'Assets v. Liab'!H143)</f>
        <v>-187293.14020000026</v>
      </c>
      <c r="R147" s="12">
        <f t="shared" si="51"/>
        <v>-181668.14020000026</v>
      </c>
      <c r="S147" s="12"/>
      <c r="T147" s="12">
        <v>5625</v>
      </c>
      <c r="U147" s="12"/>
      <c r="V147" s="12">
        <f t="shared" si="42"/>
        <v>-22500</v>
      </c>
      <c r="W147" s="31">
        <f t="shared" si="43"/>
        <v>-208785.79964000024</v>
      </c>
      <c r="X147" s="31">
        <f>Stocks!$Q148</f>
        <v>1444259.98</v>
      </c>
      <c r="Y147" s="40">
        <f t="shared" si="44"/>
        <v>-0.14456247665326866</v>
      </c>
      <c r="Z147" s="31">
        <f t="shared" si="52"/>
        <v>-232685.79964000024</v>
      </c>
      <c r="AA147" s="33">
        <f t="shared" si="53"/>
        <v>-0.16111074381497453</v>
      </c>
      <c r="AB147" s="12">
        <v>2918.8</v>
      </c>
      <c r="AC147" s="42">
        <f t="shared" si="45"/>
        <v>0.015896943949568317</v>
      </c>
      <c r="AD147" s="40">
        <f t="shared" si="46"/>
        <v>-0.07971967919693033</v>
      </c>
      <c r="AE147" s="40">
        <f t="shared" si="47"/>
        <v>-0.007708647389338084</v>
      </c>
      <c r="AF147" s="43">
        <f t="shared" si="54"/>
        <v>-0.0715313826367001</v>
      </c>
      <c r="AG147" s="44">
        <f t="shared" si="48"/>
        <v>0.0191004411823417</v>
      </c>
      <c r="AH147" s="10">
        <f t="shared" si="55"/>
        <v>1980</v>
      </c>
      <c r="AI147" s="7">
        <f t="shared" si="56"/>
        <v>-0.024899151735823525</v>
      </c>
      <c r="AJ147" s="40">
        <f t="shared" si="59"/>
        <v>-0.012385807802279034</v>
      </c>
      <c r="AK147" s="42">
        <f t="shared" si="57"/>
        <v>-0.020039628133105128</v>
      </c>
      <c r="AL147" s="42">
        <f t="shared" si="58"/>
        <v>-0.04934031073305496</v>
      </c>
      <c r="AM147" s="7">
        <v>0</v>
      </c>
      <c r="AN147" s="40">
        <f t="shared" si="60"/>
        <v>-0.0036447124063625526</v>
      </c>
    </row>
    <row r="148" spans="1:40" ht="12.75">
      <c r="A148" s="11">
        <v>29587</v>
      </c>
      <c r="B148" s="12">
        <v>7222.8321</v>
      </c>
      <c r="C148" s="12">
        <v>2155.2608</v>
      </c>
      <c r="D148" s="13">
        <v>1162.3755</v>
      </c>
      <c r="E148" s="12">
        <v>10500</v>
      </c>
      <c r="F148" s="12">
        <v>5510</v>
      </c>
      <c r="G148" s="14">
        <v>6154.5992</v>
      </c>
      <c r="H148" s="14">
        <v>16089.211</v>
      </c>
      <c r="I148" s="14">
        <v>16815.95</v>
      </c>
      <c r="J148" s="31">
        <f t="shared" si="49"/>
        <v>48794.2786</v>
      </c>
      <c r="K148" s="12">
        <f>Inflows!J145</f>
        <v>41213.103938</v>
      </c>
      <c r="L148" s="31">
        <f t="shared" si="50"/>
        <v>30324.69864799999</v>
      </c>
      <c r="M148" s="12"/>
      <c r="N148" s="12">
        <v>12494</v>
      </c>
      <c r="O148" s="12"/>
      <c r="P148" s="12">
        <f t="shared" si="41"/>
        <v>49976</v>
      </c>
      <c r="Q148" s="12">
        <f>4*('Assets v. Liab'!H143-'Assets v. Liab'!H144)</f>
        <v>4925.9096000008285</v>
      </c>
      <c r="R148" s="12">
        <f t="shared" si="51"/>
        <v>5725.9096000008285</v>
      </c>
      <c r="S148" s="12"/>
      <c r="T148" s="12">
        <v>800</v>
      </c>
      <c r="U148" s="12"/>
      <c r="V148" s="12">
        <f t="shared" si="42"/>
        <v>-3200</v>
      </c>
      <c r="W148" s="31">
        <f t="shared" si="43"/>
        <v>82026.60824800082</v>
      </c>
      <c r="X148" s="31">
        <f>Stocks!$Q149</f>
        <v>1407337.26</v>
      </c>
      <c r="Y148" s="40">
        <f t="shared" si="44"/>
        <v>0.05828496877003087</v>
      </c>
      <c r="Z148" s="31">
        <f t="shared" si="52"/>
        <v>35250.60824800082</v>
      </c>
      <c r="AA148" s="33">
        <f t="shared" si="53"/>
        <v>0.02504773322636311</v>
      </c>
      <c r="AB148" s="12">
        <v>3052.6</v>
      </c>
      <c r="AC148" s="42">
        <f t="shared" si="45"/>
        <v>0.016371617637423834</v>
      </c>
      <c r="AD148" s="40">
        <f t="shared" si="46"/>
        <v>0.011547732506060676</v>
      </c>
      <c r="AE148" s="40">
        <f t="shared" si="47"/>
        <v>-0.0010482867064142043</v>
      </c>
      <c r="AF148" s="43">
        <f t="shared" si="54"/>
        <v>0.026871063437070308</v>
      </c>
      <c r="AG148" s="44">
        <f t="shared" si="48"/>
        <v>0.020529072327694926</v>
      </c>
      <c r="AH148" s="10">
        <f t="shared" si="55"/>
        <v>1981</v>
      </c>
      <c r="AI148" s="7">
        <f t="shared" si="56"/>
        <v>-0.0208742166004533</v>
      </c>
      <c r="AJ148" s="40">
        <f t="shared" si="59"/>
        <v>-0.007567838609556161</v>
      </c>
      <c r="AK148" s="42">
        <f t="shared" si="57"/>
        <v>-0.010577781060340137</v>
      </c>
      <c r="AL148" s="42">
        <f t="shared" si="58"/>
        <v>-0.040017785725944624</v>
      </c>
      <c r="AM148" s="7">
        <v>0</v>
      </c>
      <c r="AN148" s="40">
        <f t="shared" si="60"/>
        <v>-0.003403655538196811</v>
      </c>
    </row>
    <row r="149" spans="1:40" ht="12.75">
      <c r="A149" s="11">
        <v>29677</v>
      </c>
      <c r="B149" s="12">
        <v>9151.2434</v>
      </c>
      <c r="C149" s="12">
        <v>3115.7104</v>
      </c>
      <c r="D149" s="13">
        <v>1448.5538</v>
      </c>
      <c r="E149" s="12">
        <v>10800</v>
      </c>
      <c r="F149" s="12">
        <v>5690</v>
      </c>
      <c r="G149" s="14">
        <v>6835.133</v>
      </c>
      <c r="H149" s="14">
        <v>17164.39</v>
      </c>
      <c r="I149" s="14">
        <v>17591.445</v>
      </c>
      <c r="J149" s="31">
        <f t="shared" si="49"/>
        <v>54205.0306</v>
      </c>
      <c r="K149" s="12">
        <f>Inflows!J146</f>
        <v>40021.512654000006</v>
      </c>
      <c r="L149" s="31">
        <f t="shared" si="50"/>
        <v>56734.07178399997</v>
      </c>
      <c r="M149" s="12"/>
      <c r="N149" s="12">
        <v>13064</v>
      </c>
      <c r="O149" s="12"/>
      <c r="P149" s="12">
        <f t="shared" si="41"/>
        <v>52256</v>
      </c>
      <c r="Q149" s="12">
        <f>4*('Assets v. Liab'!H144-'Assets v. Liab'!H145)</f>
        <v>-180019.0080000013</v>
      </c>
      <c r="R149" s="12">
        <f t="shared" si="51"/>
        <v>-181369.0080000013</v>
      </c>
      <c r="S149" s="12"/>
      <c r="T149" s="12">
        <v>-1350</v>
      </c>
      <c r="U149" s="12"/>
      <c r="V149" s="12">
        <f t="shared" si="42"/>
        <v>5400</v>
      </c>
      <c r="W149" s="31">
        <f t="shared" si="43"/>
        <v>-65628.93621600134</v>
      </c>
      <c r="X149" s="31">
        <f>Stocks!$Q150</f>
        <v>1390222.59</v>
      </c>
      <c r="Y149" s="40">
        <f t="shared" si="44"/>
        <v>-0.047207502372696546</v>
      </c>
      <c r="Z149" s="31">
        <f t="shared" si="52"/>
        <v>-123284.93621600134</v>
      </c>
      <c r="AA149" s="33">
        <f t="shared" si="53"/>
        <v>-0.08867999779517417</v>
      </c>
      <c r="AB149" s="12">
        <v>3086.2</v>
      </c>
      <c r="AC149" s="42">
        <f t="shared" si="45"/>
        <v>0.016932149569049315</v>
      </c>
      <c r="AD149" s="40">
        <f t="shared" si="46"/>
        <v>-0.039947163572030764</v>
      </c>
      <c r="AE149" s="40">
        <f t="shared" si="47"/>
        <v>0.0017497245803901238</v>
      </c>
      <c r="AF149" s="43">
        <f t="shared" si="54"/>
        <v>-0.021265289422591323</v>
      </c>
      <c r="AG149" s="44">
        <f t="shared" si="48"/>
        <v>0.026330296934680076</v>
      </c>
      <c r="AH149" s="10">
        <f t="shared" si="55"/>
        <v>1981</v>
      </c>
      <c r="AI149" s="7">
        <f t="shared" si="56"/>
        <v>-0.0390206345459656</v>
      </c>
      <c r="AJ149" s="40">
        <f t="shared" si="59"/>
        <v>-0.025456079296162323</v>
      </c>
      <c r="AK149" s="42">
        <f t="shared" si="57"/>
        <v>-0.052490896166281734</v>
      </c>
      <c r="AL149" s="42">
        <f t="shared" si="58"/>
        <v>-0.08173106234571657</v>
      </c>
      <c r="AM149" s="7">
        <v>0</v>
      </c>
      <c r="AN149" s="40">
        <f t="shared" si="60"/>
        <v>-0.002655654039779831</v>
      </c>
    </row>
    <row r="150" spans="1:40" ht="12.75">
      <c r="A150" s="11">
        <v>29768</v>
      </c>
      <c r="B150" s="12">
        <v>7228.5901</v>
      </c>
      <c r="C150" s="12">
        <v>3051.4824</v>
      </c>
      <c r="D150" s="13">
        <v>1749.1642</v>
      </c>
      <c r="E150" s="12">
        <v>12100</v>
      </c>
      <c r="F150" s="12">
        <v>6270</v>
      </c>
      <c r="G150" s="14">
        <v>7577.7103</v>
      </c>
      <c r="H150" s="14">
        <v>17650.068</v>
      </c>
      <c r="I150" s="14">
        <v>19766.757</v>
      </c>
      <c r="J150" s="31">
        <f t="shared" si="49"/>
        <v>55627.015</v>
      </c>
      <c r="K150" s="12">
        <f>Inflows!J147</f>
        <v>19661.532418</v>
      </c>
      <c r="L150" s="31">
        <f t="shared" si="50"/>
        <v>143861.930328</v>
      </c>
      <c r="M150" s="12"/>
      <c r="N150" s="12">
        <v>13584</v>
      </c>
      <c r="O150" s="12"/>
      <c r="P150" s="12">
        <f t="shared" si="41"/>
        <v>54336</v>
      </c>
      <c r="Q150" s="12">
        <f>4*('Assets v. Liab'!H145-'Assets v. Liab'!H146)</f>
        <v>-117471.93759999983</v>
      </c>
      <c r="R150" s="12">
        <f t="shared" si="51"/>
        <v>-124121.93759999983</v>
      </c>
      <c r="S150" s="12"/>
      <c r="T150" s="12">
        <v>-6650</v>
      </c>
      <c r="U150" s="12"/>
      <c r="V150" s="12">
        <f t="shared" si="42"/>
        <v>26600</v>
      </c>
      <c r="W150" s="31">
        <f t="shared" si="43"/>
        <v>107325.99272800016</v>
      </c>
      <c r="X150" s="31">
        <f>Stocks!$Q151</f>
        <v>1188289.4299999997</v>
      </c>
      <c r="Y150" s="40">
        <f t="shared" si="44"/>
        <v>0.09031974030771289</v>
      </c>
      <c r="Z150" s="31">
        <f t="shared" si="52"/>
        <v>26389.992728000158</v>
      </c>
      <c r="AA150" s="33">
        <f t="shared" si="53"/>
        <v>0.022208388008635373</v>
      </c>
      <c r="AB150" s="12">
        <v>3183.5</v>
      </c>
      <c r="AC150" s="42">
        <f t="shared" si="45"/>
        <v>0.01706800691063295</v>
      </c>
      <c r="AD150" s="40">
        <f t="shared" si="46"/>
        <v>0.008289616060311028</v>
      </c>
      <c r="AE150" s="40">
        <f t="shared" si="47"/>
        <v>0.008355583477304853</v>
      </c>
      <c r="AF150" s="43">
        <f t="shared" si="54"/>
        <v>0.03371320644824883</v>
      </c>
      <c r="AG150" s="44">
        <f t="shared" si="48"/>
        <v>0.024332759065272516</v>
      </c>
      <c r="AH150" s="10">
        <f t="shared" si="55"/>
        <v>1981</v>
      </c>
      <c r="AI150" s="7">
        <f t="shared" si="56"/>
        <v>-0.02495737355064735</v>
      </c>
      <c r="AJ150" s="40">
        <f t="shared" si="59"/>
        <v>-0.00805310054349307</v>
      </c>
      <c r="AK150" s="42">
        <f t="shared" si="57"/>
        <v>-0.01079131748705536</v>
      </c>
      <c r="AL150" s="42">
        <f t="shared" si="58"/>
        <v>-0.050633655093787554</v>
      </c>
      <c r="AM150" s="7">
        <v>0</v>
      </c>
      <c r="AN150" s="40">
        <f t="shared" si="60"/>
        <v>0.0003370934904856724</v>
      </c>
    </row>
    <row r="151" spans="1:40" ht="12.75">
      <c r="A151" s="11">
        <v>29860</v>
      </c>
      <c r="B151" s="12">
        <v>7498.9535</v>
      </c>
      <c r="C151" s="12">
        <v>3458.632</v>
      </c>
      <c r="D151" s="13">
        <v>1335.0367</v>
      </c>
      <c r="E151" s="12">
        <v>10700</v>
      </c>
      <c r="F151" s="12">
        <v>5710</v>
      </c>
      <c r="G151" s="14">
        <v>7764.6283</v>
      </c>
      <c r="H151" s="14">
        <v>14065.273</v>
      </c>
      <c r="I151" s="14">
        <v>15691.825</v>
      </c>
      <c r="J151" s="31">
        <f t="shared" si="49"/>
        <v>50532.523499999996</v>
      </c>
      <c r="K151" s="12">
        <f>Inflows!J148</f>
        <v>12247.594870000003</v>
      </c>
      <c r="L151" s="31">
        <f t="shared" si="50"/>
        <v>153139.71451999998</v>
      </c>
      <c r="M151" s="12"/>
      <c r="N151" s="12">
        <v>13784</v>
      </c>
      <c r="O151" s="12"/>
      <c r="P151" s="12">
        <f t="shared" si="41"/>
        <v>55136</v>
      </c>
      <c r="Q151" s="12">
        <f>4*('Assets v. Liab'!H146-'Assets v. Liab'!H147)</f>
        <v>-254006.03399999999</v>
      </c>
      <c r="R151" s="12">
        <f t="shared" si="51"/>
        <v>-260256.03399999999</v>
      </c>
      <c r="S151" s="12"/>
      <c r="T151" s="12">
        <v>-6250</v>
      </c>
      <c r="U151" s="12"/>
      <c r="V151" s="12">
        <f t="shared" si="42"/>
        <v>25000</v>
      </c>
      <c r="W151" s="31">
        <f t="shared" si="43"/>
        <v>-20730.319480000006</v>
      </c>
      <c r="X151" s="31">
        <f>Stocks!$Q152</f>
        <v>1353253.44</v>
      </c>
      <c r="Y151" s="40">
        <f t="shared" si="44"/>
        <v>-0.015318874400940008</v>
      </c>
      <c r="Z151" s="31">
        <f t="shared" si="52"/>
        <v>-100866.31948</v>
      </c>
      <c r="AA151" s="33">
        <f t="shared" si="53"/>
        <v>-0.07453616336641274</v>
      </c>
      <c r="AB151" s="12">
        <v>3203.1</v>
      </c>
      <c r="AC151" s="42">
        <f t="shared" si="45"/>
        <v>0.017213324591801693</v>
      </c>
      <c r="AD151" s="40">
        <f t="shared" si="46"/>
        <v>-0.03149021868814586</v>
      </c>
      <c r="AE151" s="40">
        <f t="shared" si="47"/>
        <v>0.007804938965377291</v>
      </c>
      <c r="AF151" s="43">
        <f t="shared" si="54"/>
        <v>-0.006471955130966878</v>
      </c>
      <c r="AG151" s="44">
        <f t="shared" si="48"/>
        <v>0.022165703122099582</v>
      </c>
      <c r="AH151" s="10">
        <f t="shared" si="55"/>
        <v>1981</v>
      </c>
      <c r="AI151" s="7">
        <f t="shared" si="56"/>
        <v>-0.012900008423451228</v>
      </c>
      <c r="AJ151" s="40">
        <f t="shared" si="59"/>
        <v>0.008211756332940235</v>
      </c>
      <c r="AK151" s="42">
        <f t="shared" si="57"/>
        <v>0.0215195830760268</v>
      </c>
      <c r="AL151" s="42">
        <f t="shared" si="58"/>
        <v>-0.028990009981647108</v>
      </c>
      <c r="AM151" s="7">
        <v>0</v>
      </c>
      <c r="AN151" s="40">
        <f t="shared" si="60"/>
        <v>0.004215490079164516</v>
      </c>
    </row>
    <row r="152" spans="1:40" ht="12.75">
      <c r="A152" s="11">
        <v>29952</v>
      </c>
      <c r="B152" s="12">
        <v>8529.2112</v>
      </c>
      <c r="C152" s="12">
        <v>3361.1816</v>
      </c>
      <c r="D152" s="13">
        <v>1643.2856</v>
      </c>
      <c r="E152" s="12">
        <v>10700</v>
      </c>
      <c r="F152" s="12">
        <v>5550</v>
      </c>
      <c r="G152" s="14">
        <v>7575.5856</v>
      </c>
      <c r="H152" s="14">
        <v>14476.075</v>
      </c>
      <c r="I152" s="14">
        <v>18096.252</v>
      </c>
      <c r="J152" s="31">
        <f t="shared" si="49"/>
        <v>51835.33899999999</v>
      </c>
      <c r="K152" s="12">
        <f>Inflows!J149</f>
        <v>26139.053149</v>
      </c>
      <c r="L152" s="31">
        <f t="shared" si="50"/>
        <v>102785.14340399997</v>
      </c>
      <c r="M152" s="12"/>
      <c r="N152" s="12">
        <v>14387</v>
      </c>
      <c r="O152" s="12"/>
      <c r="P152" s="12">
        <f t="shared" si="41"/>
        <v>57548</v>
      </c>
      <c r="Q152" s="12">
        <f>4*('Assets v. Liab'!H147-'Assets v. Liab'!H148)</f>
        <v>-140835.2620000001</v>
      </c>
      <c r="R152" s="12">
        <f t="shared" si="51"/>
        <v>-142710.2620000001</v>
      </c>
      <c r="S152" s="12"/>
      <c r="T152" s="12">
        <v>-1875</v>
      </c>
      <c r="U152" s="12"/>
      <c r="V152" s="12">
        <f t="shared" si="42"/>
        <v>7500</v>
      </c>
      <c r="W152" s="31">
        <f t="shared" si="43"/>
        <v>26997.88140399987</v>
      </c>
      <c r="X152" s="31">
        <f>Stocks!$Q153</f>
        <v>1203094.3399999999</v>
      </c>
      <c r="Y152" s="40">
        <f t="shared" si="44"/>
        <v>0.022440369392810768</v>
      </c>
      <c r="Z152" s="31">
        <f t="shared" si="52"/>
        <v>-38050.11859600013</v>
      </c>
      <c r="AA152" s="33">
        <f t="shared" si="53"/>
        <v>-0.031626878567145564</v>
      </c>
      <c r="AB152" s="12">
        <v>3193.8</v>
      </c>
      <c r="AC152" s="42">
        <f t="shared" si="45"/>
        <v>0.01801866115598973</v>
      </c>
      <c r="AD152" s="40">
        <f t="shared" si="46"/>
        <v>-0.011913744942075312</v>
      </c>
      <c r="AE152" s="40">
        <f t="shared" si="47"/>
        <v>0.0023482998309224123</v>
      </c>
      <c r="AF152" s="43">
        <f t="shared" si="54"/>
        <v>0.00845321604483683</v>
      </c>
      <c r="AG152" s="44">
        <f t="shared" si="48"/>
        <v>0.02835758066985836</v>
      </c>
      <c r="AH152" s="10">
        <f t="shared" si="55"/>
        <v>1982</v>
      </c>
      <c r="AI152" s="7">
        <f t="shared" si="56"/>
        <v>-0.018765377785485225</v>
      </c>
      <c r="AJ152" s="40">
        <f t="shared" si="59"/>
        <v>0.0036072944848818643</v>
      </c>
      <c r="AK152" s="42">
        <f t="shared" si="57"/>
        <v>0.012558433231721776</v>
      </c>
      <c r="AL152" s="42">
        <f t="shared" si="58"/>
        <v>-0.04315866293002428</v>
      </c>
      <c r="AM152" s="7">
        <v>0</v>
      </c>
      <c r="AN152" s="40">
        <f t="shared" si="60"/>
        <v>0.00506463671349867</v>
      </c>
    </row>
    <row r="153" spans="1:40" ht="12.75">
      <c r="A153" s="11">
        <v>30042</v>
      </c>
      <c r="B153" s="12">
        <v>10689.87</v>
      </c>
      <c r="C153" s="12">
        <v>4841.1808</v>
      </c>
      <c r="D153" s="13">
        <v>1706.6712</v>
      </c>
      <c r="E153" s="12">
        <v>11700</v>
      </c>
      <c r="F153" s="12">
        <v>5730</v>
      </c>
      <c r="G153" s="14">
        <v>7201.0873</v>
      </c>
      <c r="H153" s="14">
        <v>14576.863</v>
      </c>
      <c r="I153" s="14">
        <v>18072.199</v>
      </c>
      <c r="J153" s="31">
        <f t="shared" si="49"/>
        <v>56445.6723</v>
      </c>
      <c r="K153" s="12">
        <f>Inflows!J150</f>
        <v>25119.223411000003</v>
      </c>
      <c r="L153" s="31">
        <f t="shared" si="50"/>
        <v>125305.79555599998</v>
      </c>
      <c r="M153" s="12"/>
      <c r="N153" s="12">
        <v>11613</v>
      </c>
      <c r="O153" s="12"/>
      <c r="P153" s="12">
        <f t="shared" si="41"/>
        <v>46452</v>
      </c>
      <c r="Q153" s="12">
        <f>4*('Assets v. Liab'!H148-'Assets v. Liab'!H149)</f>
        <v>-158893.33319999836</v>
      </c>
      <c r="R153" s="12">
        <f t="shared" si="51"/>
        <v>-158218.33319999836</v>
      </c>
      <c r="S153" s="12"/>
      <c r="T153" s="12">
        <v>675</v>
      </c>
      <c r="U153" s="12"/>
      <c r="V153" s="12">
        <f t="shared" si="42"/>
        <v>-2700</v>
      </c>
      <c r="W153" s="31">
        <f t="shared" si="43"/>
        <v>10164.462356001619</v>
      </c>
      <c r="X153" s="31">
        <f>Stocks!$Q154</f>
        <v>1237104.44</v>
      </c>
      <c r="Y153" s="40">
        <f t="shared" si="44"/>
        <v>0.008216333259624887</v>
      </c>
      <c r="Z153" s="31">
        <f t="shared" si="52"/>
        <v>-33587.53764399838</v>
      </c>
      <c r="AA153" s="33">
        <f t="shared" si="53"/>
        <v>-0.027150122946772694</v>
      </c>
      <c r="AB153" s="12">
        <v>3248.9</v>
      </c>
      <c r="AC153" s="42">
        <f t="shared" si="45"/>
        <v>0.01429776231955431</v>
      </c>
      <c r="AD153" s="40">
        <f t="shared" si="46"/>
        <v>-0.010338126025423491</v>
      </c>
      <c r="AE153" s="40">
        <f t="shared" si="47"/>
        <v>-0.0008310505094031826</v>
      </c>
      <c r="AF153" s="43">
        <f t="shared" si="54"/>
        <v>0.0031285857847276367</v>
      </c>
      <c r="AG153" s="44">
        <f t="shared" si="48"/>
        <v>0.03456416339432102</v>
      </c>
      <c r="AH153" s="10">
        <f t="shared" si="55"/>
        <v>1982</v>
      </c>
      <c r="AI153" s="7">
        <f t="shared" si="56"/>
        <v>-0.01136311839883341</v>
      </c>
      <c r="AJ153" s="40">
        <f t="shared" si="59"/>
        <v>0.009705763286711605</v>
      </c>
      <c r="AK153" s="42">
        <f t="shared" si="57"/>
        <v>0.026414392139802133</v>
      </c>
      <c r="AL153" s="42">
        <f t="shared" si="58"/>
        <v>-0.027776194217923905</v>
      </c>
      <c r="AM153" s="7">
        <v>0</v>
      </c>
      <c r="AN153" s="40">
        <f t="shared" si="60"/>
        <v>0.0044194429410503435</v>
      </c>
    </row>
    <row r="154" spans="1:40" ht="12.75">
      <c r="A154" s="11">
        <v>30133</v>
      </c>
      <c r="B154" s="12">
        <v>8219.1781</v>
      </c>
      <c r="C154" s="12">
        <v>4500.3012</v>
      </c>
      <c r="D154" s="13">
        <v>1336.2377</v>
      </c>
      <c r="E154" s="12">
        <v>11000</v>
      </c>
      <c r="F154" s="12">
        <v>5190</v>
      </c>
      <c r="G154" s="14">
        <v>6795.5077</v>
      </c>
      <c r="H154" s="14">
        <v>11935.034</v>
      </c>
      <c r="I154" s="14">
        <v>15515.295</v>
      </c>
      <c r="J154" s="31">
        <f t="shared" si="49"/>
        <v>48976.2587</v>
      </c>
      <c r="K154" s="12">
        <f>Inflows!J151</f>
        <v>6787.973019999999</v>
      </c>
      <c r="L154" s="31">
        <f t="shared" si="50"/>
        <v>168753.14272</v>
      </c>
      <c r="M154" s="12"/>
      <c r="N154" s="12">
        <v>12762</v>
      </c>
      <c r="O154" s="12"/>
      <c r="P154" s="12">
        <f t="shared" si="41"/>
        <v>51048</v>
      </c>
      <c r="Q154" s="12">
        <f>4*('Assets v. Liab'!H149-'Assets v. Liab'!H150)</f>
        <v>-36470.345600001514</v>
      </c>
      <c r="R154" s="12">
        <f t="shared" si="51"/>
        <v>-38345.345600001514</v>
      </c>
      <c r="S154" s="12"/>
      <c r="T154" s="12">
        <v>-1875</v>
      </c>
      <c r="U154" s="12"/>
      <c r="V154" s="12">
        <f t="shared" si="42"/>
        <v>7500</v>
      </c>
      <c r="W154" s="31">
        <f t="shared" si="43"/>
        <v>190830.7971199985</v>
      </c>
      <c r="X154" s="31">
        <f>Stocks!$Q155</f>
        <v>1367054.54</v>
      </c>
      <c r="Y154" s="40">
        <f t="shared" si="44"/>
        <v>0.13959267281318452</v>
      </c>
      <c r="Z154" s="31">
        <f t="shared" si="52"/>
        <v>132282.7971199985</v>
      </c>
      <c r="AA154" s="33">
        <f t="shared" si="53"/>
        <v>0.09676482777343945</v>
      </c>
      <c r="AB154" s="12">
        <v>3278.6</v>
      </c>
      <c r="AC154" s="42">
        <f t="shared" si="45"/>
        <v>0.015570060391630574</v>
      </c>
      <c r="AD154" s="40">
        <f t="shared" si="46"/>
        <v>0.04034734249984703</v>
      </c>
      <c r="AE154" s="40">
        <f t="shared" si="47"/>
        <v>0.0022875617641676324</v>
      </c>
      <c r="AF154" s="43">
        <f t="shared" si="54"/>
        <v>0.058204964655645244</v>
      </c>
      <c r="AG154" s="44">
        <f t="shared" si="48"/>
        <v>0.024049305596834488</v>
      </c>
      <c r="AH154" s="10">
        <f t="shared" si="55"/>
        <v>1982</v>
      </c>
      <c r="AI154" s="7">
        <f t="shared" si="56"/>
        <v>-0.0033486867889494076</v>
      </c>
      <c r="AJ154" s="40">
        <f t="shared" si="59"/>
        <v>0.015828702838560707</v>
      </c>
      <c r="AK154" s="42">
        <f t="shared" si="57"/>
        <v>0.038732625266170044</v>
      </c>
      <c r="AL154" s="42">
        <f t="shared" si="58"/>
        <v>-0.009137084276722884</v>
      </c>
      <c r="AM154" s="7">
        <v>0</v>
      </c>
      <c r="AN154" s="40">
        <f t="shared" si="60"/>
        <v>0.0029024375127660383</v>
      </c>
    </row>
    <row r="155" spans="1:40" ht="12.75">
      <c r="A155" s="11">
        <v>30225</v>
      </c>
      <c r="B155" s="12">
        <v>8976.1614</v>
      </c>
      <c r="C155" s="12">
        <v>5162.0176</v>
      </c>
      <c r="D155" s="13">
        <v>783.49492</v>
      </c>
      <c r="E155" s="12">
        <v>9310</v>
      </c>
      <c r="F155" s="12">
        <v>4280</v>
      </c>
      <c r="G155" s="14">
        <v>5918.3355</v>
      </c>
      <c r="H155" s="14">
        <v>9858.445</v>
      </c>
      <c r="I155" s="14">
        <v>11957.652</v>
      </c>
      <c r="J155" s="31">
        <f t="shared" si="49"/>
        <v>44288.45442</v>
      </c>
      <c r="K155" s="12">
        <f>Inflows!J152</f>
        <v>72487.14418999999</v>
      </c>
      <c r="L155" s="31">
        <f t="shared" si="50"/>
        <v>-112794.75907999996</v>
      </c>
      <c r="M155" s="12"/>
      <c r="N155" s="12">
        <v>14260</v>
      </c>
      <c r="O155" s="12"/>
      <c r="P155" s="12">
        <f t="shared" si="41"/>
        <v>57040</v>
      </c>
      <c r="Q155" s="12">
        <f>4*('Assets v. Liab'!H150-'Assets v. Liab'!H151)</f>
        <v>-145648.78288000077</v>
      </c>
      <c r="R155" s="12">
        <f t="shared" si="51"/>
        <v>-140673.78288000077</v>
      </c>
      <c r="S155" s="12"/>
      <c r="T155" s="12">
        <v>4975</v>
      </c>
      <c r="U155" s="12"/>
      <c r="V155" s="12">
        <f t="shared" si="42"/>
        <v>-19900</v>
      </c>
      <c r="W155" s="31">
        <f t="shared" si="43"/>
        <v>-221303.54196000073</v>
      </c>
      <c r="X155" s="31">
        <f>Stocks!$Q156</f>
        <v>1741372.3399999999</v>
      </c>
      <c r="Y155" s="40">
        <f t="shared" si="44"/>
        <v>-0.12708571100882465</v>
      </c>
      <c r="Z155" s="31">
        <f t="shared" si="52"/>
        <v>-258443.54196000073</v>
      </c>
      <c r="AA155" s="33">
        <f t="shared" si="53"/>
        <v>-0.14841371717205568</v>
      </c>
      <c r="AB155" s="12">
        <v>3315.6</v>
      </c>
      <c r="AC155" s="42">
        <f t="shared" si="45"/>
        <v>0.017203522740982025</v>
      </c>
      <c r="AD155" s="40">
        <f t="shared" si="46"/>
        <v>-0.07794774458921484</v>
      </c>
      <c r="AE155" s="40">
        <f t="shared" si="47"/>
        <v>-0.006001930269031246</v>
      </c>
      <c r="AF155" s="43">
        <f t="shared" si="54"/>
        <v>-0.06674615211726406</v>
      </c>
      <c r="AG155" s="44">
        <f t="shared" si="48"/>
        <v>0.020618591885983445</v>
      </c>
      <c r="AH155" s="10">
        <f t="shared" si="55"/>
        <v>1982</v>
      </c>
      <c r="AI155" s="7">
        <f t="shared" si="56"/>
        <v>-0.014963068264216653</v>
      </c>
      <c r="AJ155" s="40">
        <f t="shared" si="59"/>
        <v>0.0007601535919864121</v>
      </c>
      <c r="AK155" s="42">
        <f t="shared" si="57"/>
        <v>0.01079091611419888</v>
      </c>
      <c r="AL155" s="42">
        <f t="shared" si="58"/>
        <v>-0.02760647272813362</v>
      </c>
      <c r="AM155" s="7">
        <v>0</v>
      </c>
      <c r="AN155" s="40">
        <f t="shared" si="60"/>
        <v>-0.000549279795836096</v>
      </c>
    </row>
    <row r="156" spans="1:40" ht="12.75">
      <c r="A156" s="11">
        <v>30317</v>
      </c>
      <c r="B156" s="12">
        <v>10139.992</v>
      </c>
      <c r="C156" s="12">
        <v>5310.8456</v>
      </c>
      <c r="D156" s="13">
        <v>816.33141</v>
      </c>
      <c r="E156" s="12">
        <v>8440</v>
      </c>
      <c r="F156" s="12">
        <v>3940</v>
      </c>
      <c r="G156" s="14">
        <v>5390.0292</v>
      </c>
      <c r="H156" s="14">
        <v>9009.6754</v>
      </c>
      <c r="I156" s="14">
        <v>11985.184</v>
      </c>
      <c r="J156" s="31">
        <f t="shared" si="49"/>
        <v>43046.873609999995</v>
      </c>
      <c r="K156" s="12">
        <f>Inflows!J153</f>
        <v>43017.593609999996</v>
      </c>
      <c r="L156" s="31">
        <f t="shared" si="50"/>
        <v>117.11999999999534</v>
      </c>
      <c r="M156" s="12"/>
      <c r="N156" s="12">
        <v>15587</v>
      </c>
      <c r="O156" s="12"/>
      <c r="P156" s="12">
        <f t="shared" si="41"/>
        <v>62348</v>
      </c>
      <c r="Q156" s="12">
        <f>4*('Assets v. Liab'!H151-'Assets v. Liab'!H152)</f>
        <v>107538.32324000075</v>
      </c>
      <c r="R156" s="12">
        <f t="shared" si="51"/>
        <v>113263.32324000075</v>
      </c>
      <c r="S156" s="12"/>
      <c r="T156" s="12">
        <v>5725</v>
      </c>
      <c r="U156" s="12"/>
      <c r="V156" s="12">
        <f t="shared" si="42"/>
        <v>-22900</v>
      </c>
      <c r="W156" s="31">
        <f t="shared" si="43"/>
        <v>147103.44324000075</v>
      </c>
      <c r="X156" s="31">
        <f>Stocks!$Q157</f>
        <v>1899346.81</v>
      </c>
      <c r="Y156" s="40">
        <f t="shared" si="44"/>
        <v>0.07744949077520011</v>
      </c>
      <c r="Z156" s="31">
        <f t="shared" si="52"/>
        <v>107655.44324000075</v>
      </c>
      <c r="AA156" s="33">
        <f t="shared" si="53"/>
        <v>0.05668024537340853</v>
      </c>
      <c r="AB156" s="12">
        <v>3378.5</v>
      </c>
      <c r="AC156" s="42">
        <f t="shared" si="45"/>
        <v>0.01845434364362883</v>
      </c>
      <c r="AD156" s="40">
        <f t="shared" si="46"/>
        <v>0.03186486406393392</v>
      </c>
      <c r="AE156" s="40">
        <f t="shared" si="47"/>
        <v>-0.00677815598638449</v>
      </c>
      <c r="AF156" s="43">
        <f t="shared" si="54"/>
        <v>0.04354105172117826</v>
      </c>
      <c r="AG156" s="44">
        <f t="shared" si="48"/>
        <v>0.021354692985216323</v>
      </c>
      <c r="AH156" s="10">
        <f t="shared" si="55"/>
        <v>1983</v>
      </c>
      <c r="AI156" s="7">
        <f t="shared" si="56"/>
        <v>-0.0040184160127143456</v>
      </c>
      <c r="AJ156" s="40">
        <f t="shared" si="59"/>
        <v>0.00953211251107177</v>
      </c>
      <c r="AK156" s="42">
        <f t="shared" si="57"/>
        <v>0.024543196459796215</v>
      </c>
      <c r="AL156" s="42">
        <f t="shared" si="58"/>
        <v>-0.0055296917429950975</v>
      </c>
      <c r="AM156" s="7">
        <v>0</v>
      </c>
      <c r="AN156" s="40">
        <f t="shared" si="60"/>
        <v>-0.0028308937501628217</v>
      </c>
    </row>
    <row r="157" spans="1:40" ht="12.75">
      <c r="A157" s="11">
        <v>30407</v>
      </c>
      <c r="B157" s="12">
        <v>11811.661</v>
      </c>
      <c r="C157" s="12">
        <v>6603.2712</v>
      </c>
      <c r="D157" s="13">
        <v>793.74866</v>
      </c>
      <c r="E157" s="12">
        <v>8130</v>
      </c>
      <c r="F157" s="12">
        <v>4010</v>
      </c>
      <c r="G157" s="14">
        <v>5416.629</v>
      </c>
      <c r="H157" s="14">
        <v>9369.0873</v>
      </c>
      <c r="I157" s="14">
        <v>12486.289</v>
      </c>
      <c r="J157" s="31">
        <f t="shared" si="49"/>
        <v>46134.39716</v>
      </c>
      <c r="K157" s="12">
        <f>Inflows!J154</f>
        <v>46488.03537</v>
      </c>
      <c r="L157" s="31">
        <f t="shared" si="50"/>
        <v>-1414.5528399999894</v>
      </c>
      <c r="M157" s="12"/>
      <c r="N157" s="12">
        <v>15435</v>
      </c>
      <c r="O157" s="12"/>
      <c r="P157" s="12">
        <f t="shared" si="41"/>
        <v>61740</v>
      </c>
      <c r="Q157" s="12">
        <f>4*('Assets v. Liab'!H152-'Assets v. Liab'!H153)</f>
        <v>-11762.094200000167</v>
      </c>
      <c r="R157" s="12">
        <f t="shared" si="51"/>
        <v>-2537.094200000167</v>
      </c>
      <c r="S157" s="12"/>
      <c r="T157" s="12">
        <v>9225</v>
      </c>
      <c r="U157" s="12"/>
      <c r="V157" s="12">
        <f t="shared" si="42"/>
        <v>-36900</v>
      </c>
      <c r="W157" s="31">
        <f t="shared" si="43"/>
        <v>11663.352959999844</v>
      </c>
      <c r="X157" s="31">
        <f>Stocks!$Q158</f>
        <v>2114191.32</v>
      </c>
      <c r="Y157" s="40">
        <f t="shared" si="44"/>
        <v>0.005516697022481316</v>
      </c>
      <c r="Z157" s="31">
        <f t="shared" si="52"/>
        <v>-13176.647040000156</v>
      </c>
      <c r="AA157" s="33">
        <f t="shared" si="53"/>
        <v>-0.006232476179119001</v>
      </c>
      <c r="AB157" s="12">
        <v>3489.6</v>
      </c>
      <c r="AC157" s="42">
        <f t="shared" si="45"/>
        <v>0.017692572214580468</v>
      </c>
      <c r="AD157" s="40">
        <f t="shared" si="46"/>
        <v>-0.003775976341127968</v>
      </c>
      <c r="AE157" s="40">
        <f t="shared" si="47"/>
        <v>-0.010574277854195324</v>
      </c>
      <c r="AF157" s="43">
        <f t="shared" si="54"/>
        <v>0.0033423180192571765</v>
      </c>
      <c r="AG157" s="44">
        <f t="shared" si="48"/>
        <v>0.0223473833957468</v>
      </c>
      <c r="AH157" s="10">
        <f t="shared" si="55"/>
        <v>1983</v>
      </c>
      <c r="AI157" s="7">
        <f t="shared" si="56"/>
        <v>-0.002377878591640464</v>
      </c>
      <c r="AJ157" s="40">
        <f t="shared" si="59"/>
        <v>0.009585545569704155</v>
      </c>
      <c r="AK157" s="42">
        <f t="shared" si="57"/>
        <v>0.02386828740051032</v>
      </c>
      <c r="AL157" s="42">
        <f t="shared" si="58"/>
        <v>-0.0003002800510816736</v>
      </c>
      <c r="AM157" s="7">
        <v>0</v>
      </c>
      <c r="AN157" s="40">
        <f t="shared" si="60"/>
        <v>-0.005266700586360857</v>
      </c>
    </row>
    <row r="158" spans="1:40" ht="12.75">
      <c r="A158" s="11">
        <v>30498</v>
      </c>
      <c r="B158" s="12">
        <v>9861.0529</v>
      </c>
      <c r="C158" s="12">
        <v>6694.302</v>
      </c>
      <c r="D158" s="13">
        <v>896.52177</v>
      </c>
      <c r="E158" s="12">
        <v>8470</v>
      </c>
      <c r="F158" s="12">
        <v>4250</v>
      </c>
      <c r="G158" s="14">
        <v>5950.6012</v>
      </c>
      <c r="H158" s="14">
        <v>10057.479</v>
      </c>
      <c r="I158" s="14">
        <v>13913.509</v>
      </c>
      <c r="J158" s="31">
        <f t="shared" si="49"/>
        <v>46179.956869999995</v>
      </c>
      <c r="K158" s="12">
        <f>Inflows!J155</f>
        <v>38716.29909</v>
      </c>
      <c r="L158" s="31">
        <f t="shared" si="50"/>
        <v>29854.631119999976</v>
      </c>
      <c r="M158" s="12"/>
      <c r="N158" s="12">
        <v>16183</v>
      </c>
      <c r="O158" s="12"/>
      <c r="P158" s="12">
        <f t="shared" si="41"/>
        <v>64732</v>
      </c>
      <c r="Q158" s="12">
        <f>4*('Assets v. Liab'!H153-'Assets v. Liab'!H154)</f>
        <v>10409.761160001159</v>
      </c>
      <c r="R158" s="12">
        <f t="shared" si="51"/>
        <v>12534.761160001159</v>
      </c>
      <c r="S158" s="12"/>
      <c r="T158" s="12">
        <v>2125</v>
      </c>
      <c r="U158" s="12"/>
      <c r="V158" s="12">
        <f t="shared" si="42"/>
        <v>-8500</v>
      </c>
      <c r="W158" s="31">
        <f t="shared" si="43"/>
        <v>96496.39228000114</v>
      </c>
      <c r="X158" s="31">
        <f>Stocks!$Q159</f>
        <v>2033608.0899999999</v>
      </c>
      <c r="Y158" s="40">
        <f t="shared" si="44"/>
        <v>0.04745083025313945</v>
      </c>
      <c r="Z158" s="31">
        <f t="shared" si="52"/>
        <v>40264.392280001135</v>
      </c>
      <c r="AA158" s="33">
        <f t="shared" si="53"/>
        <v>0.019799484707990683</v>
      </c>
      <c r="AB158" s="12">
        <v>3582.9</v>
      </c>
      <c r="AC158" s="42">
        <f t="shared" si="45"/>
        <v>0.01806692902397499</v>
      </c>
      <c r="AD158" s="40">
        <f t="shared" si="46"/>
        <v>0.011237933595690959</v>
      </c>
      <c r="AE158" s="40">
        <f t="shared" si="47"/>
        <v>-0.0023723799157107373</v>
      </c>
      <c r="AF158" s="43">
        <f t="shared" si="54"/>
        <v>0.026932482703955214</v>
      </c>
      <c r="AG158" s="44">
        <f t="shared" si="48"/>
        <v>0.019396171658620814</v>
      </c>
      <c r="AH158" s="10">
        <f t="shared" si="55"/>
        <v>1983</v>
      </c>
      <c r="AI158" s="7">
        <f t="shared" si="56"/>
        <v>-0.009655230817679484</v>
      </c>
      <c r="AJ158" s="40">
        <f t="shared" si="59"/>
        <v>0.001767425081781647</v>
      </c>
      <c r="AK158" s="42">
        <f t="shared" si="57"/>
        <v>0.0008328267604990544</v>
      </c>
      <c r="AL158" s="42">
        <f t="shared" si="58"/>
        <v>-0.019541615817443868</v>
      </c>
      <c r="AM158" s="7">
        <v>0</v>
      </c>
      <c r="AN158" s="40">
        <f t="shared" si="60"/>
        <v>-0.006431686006330449</v>
      </c>
    </row>
    <row r="159" spans="1:40" ht="12.75">
      <c r="A159" s="11">
        <v>30590</v>
      </c>
      <c r="B159" s="12">
        <v>10505.074</v>
      </c>
      <c r="C159" s="12">
        <v>6680.4984</v>
      </c>
      <c r="D159" s="13">
        <v>799.85736</v>
      </c>
      <c r="E159" s="12">
        <v>9110</v>
      </c>
      <c r="F159" s="12">
        <v>4640</v>
      </c>
      <c r="G159" s="14">
        <v>6076.2429</v>
      </c>
      <c r="H159" s="14">
        <v>10473.681</v>
      </c>
      <c r="I159" s="14">
        <v>13227.444</v>
      </c>
      <c r="J159" s="31">
        <f t="shared" si="49"/>
        <v>48285.35365999999</v>
      </c>
      <c r="K159" s="12">
        <f>Inflows!J156</f>
        <v>26096.7271</v>
      </c>
      <c r="L159" s="31">
        <f t="shared" si="50"/>
        <v>88754.50623999997</v>
      </c>
      <c r="M159" s="12"/>
      <c r="N159" s="12">
        <v>16682</v>
      </c>
      <c r="O159" s="12"/>
      <c r="P159" s="12">
        <f t="shared" si="41"/>
        <v>66728</v>
      </c>
      <c r="Q159" s="12">
        <f>4*('Assets v. Liab'!H154-'Assets v. Liab'!H155)</f>
        <v>-144453.58716000058</v>
      </c>
      <c r="R159" s="12">
        <f t="shared" si="51"/>
        <v>-141528.58716000058</v>
      </c>
      <c r="S159" s="12"/>
      <c r="T159" s="12">
        <v>2925</v>
      </c>
      <c r="U159" s="12"/>
      <c r="V159" s="12">
        <f t="shared" si="42"/>
        <v>-11700</v>
      </c>
      <c r="W159" s="31">
        <f t="shared" si="43"/>
        <v>-671.0809200006042</v>
      </c>
      <c r="X159" s="31">
        <f>Stocks!$Q160</f>
        <v>2007776.12</v>
      </c>
      <c r="Y159" s="40">
        <f t="shared" si="44"/>
        <v>-0.00033424091128278</v>
      </c>
      <c r="Z159" s="31">
        <f t="shared" si="52"/>
        <v>-55699.080920000604</v>
      </c>
      <c r="AA159" s="33">
        <f t="shared" si="53"/>
        <v>-0.02774167914697611</v>
      </c>
      <c r="AB159" s="12">
        <v>3688.8</v>
      </c>
      <c r="AC159" s="42">
        <f t="shared" si="45"/>
        <v>0.018089351550639773</v>
      </c>
      <c r="AD159" s="40">
        <f t="shared" si="46"/>
        <v>-0.015099512285838376</v>
      </c>
      <c r="AE159" s="40">
        <f t="shared" si="47"/>
        <v>-0.0031717631750162656</v>
      </c>
      <c r="AF159" s="43">
        <f t="shared" si="54"/>
        <v>-0.00018192391021486776</v>
      </c>
      <c r="AG159" s="44">
        <f t="shared" si="48"/>
        <v>0.02092877566448992</v>
      </c>
      <c r="AH159" s="10">
        <f t="shared" si="55"/>
        <v>1983</v>
      </c>
      <c r="AI159" s="7">
        <f t="shared" si="56"/>
        <v>0.006056827258164634</v>
      </c>
      <c r="AJ159" s="40">
        <f t="shared" si="59"/>
        <v>0.018408482133543944</v>
      </c>
      <c r="AK159" s="42">
        <f t="shared" si="57"/>
        <v>0.03252069428488452</v>
      </c>
      <c r="AL159" s="42">
        <f t="shared" si="58"/>
        <v>0.010626393688826025</v>
      </c>
      <c r="AM159" s="7">
        <v>0</v>
      </c>
      <c r="AN159" s="40">
        <f t="shared" si="60"/>
        <v>-0.005724144232826704</v>
      </c>
    </row>
    <row r="160" spans="1:40" ht="12.75">
      <c r="A160" s="11">
        <v>30682</v>
      </c>
      <c r="B160" s="12">
        <v>11012.077</v>
      </c>
      <c r="C160" s="12">
        <v>6269.0924</v>
      </c>
      <c r="D160" s="13">
        <v>951.41925</v>
      </c>
      <c r="E160" s="12">
        <v>9550</v>
      </c>
      <c r="F160" s="12">
        <v>4960</v>
      </c>
      <c r="G160" s="14">
        <v>6065.4164</v>
      </c>
      <c r="H160" s="14">
        <v>10939.655</v>
      </c>
      <c r="I160" s="14">
        <v>15137.502</v>
      </c>
      <c r="J160" s="31">
        <f t="shared" si="49"/>
        <v>49747.66005</v>
      </c>
      <c r="K160" s="12">
        <f>Inflows!J157</f>
        <v>27291.680182</v>
      </c>
      <c r="L160" s="31">
        <f t="shared" si="50"/>
        <v>89823.919472</v>
      </c>
      <c r="M160" s="12"/>
      <c r="N160" s="12">
        <v>17103</v>
      </c>
      <c r="O160" s="12"/>
      <c r="P160" s="12">
        <f t="shared" si="41"/>
        <v>68412</v>
      </c>
      <c r="Q160" s="12">
        <f>4*('Assets v. Liab'!H155-'Assets v. Liab'!H156)</f>
        <v>-20537.225560000166</v>
      </c>
      <c r="R160" s="12">
        <f t="shared" si="51"/>
        <v>-36287.225560000166</v>
      </c>
      <c r="S160" s="12"/>
      <c r="T160" s="12">
        <v>-15750</v>
      </c>
      <c r="U160" s="12"/>
      <c r="V160" s="12">
        <f t="shared" si="42"/>
        <v>63000</v>
      </c>
      <c r="W160" s="31">
        <f t="shared" si="43"/>
        <v>200698.6939119998</v>
      </c>
      <c r="X160" s="31">
        <f>Stocks!$Q161</f>
        <v>1887087.69</v>
      </c>
      <c r="Y160" s="40">
        <f t="shared" si="44"/>
        <v>0.10635366600902357</v>
      </c>
      <c r="Z160" s="31">
        <f t="shared" si="52"/>
        <v>69286.69391199983</v>
      </c>
      <c r="AA160" s="33">
        <f t="shared" si="53"/>
        <v>0.036716202579859886</v>
      </c>
      <c r="AB160" s="12">
        <v>3813.4</v>
      </c>
      <c r="AC160" s="42">
        <f t="shared" si="45"/>
        <v>0.017939896155661616</v>
      </c>
      <c r="AD160" s="40">
        <f t="shared" si="46"/>
        <v>0.018169269919756603</v>
      </c>
      <c r="AE160" s="40">
        <f t="shared" si="47"/>
        <v>0.016520690197723818</v>
      </c>
      <c r="AF160" s="43">
        <f t="shared" si="54"/>
        <v>0.052629856273142026</v>
      </c>
      <c r="AG160" s="44">
        <f t="shared" si="48"/>
        <v>0.023341950791910468</v>
      </c>
      <c r="AH160" s="10">
        <f t="shared" si="55"/>
        <v>1984</v>
      </c>
      <c r="AI160" s="7">
        <f t="shared" si="56"/>
        <v>0.002632928722120304</v>
      </c>
      <c r="AJ160" s="40">
        <f t="shared" si="59"/>
        <v>0.020680683271534887</v>
      </c>
      <c r="AK160" s="42">
        <f t="shared" si="57"/>
        <v>0.03974673809334039</v>
      </c>
      <c r="AL160" s="42">
        <f t="shared" si="58"/>
        <v>0.005635382990438864</v>
      </c>
      <c r="AM160" s="7">
        <v>0</v>
      </c>
      <c r="AN160" s="40">
        <f t="shared" si="60"/>
        <v>0.00010056731320037251</v>
      </c>
    </row>
    <row r="161" spans="1:40" ht="12.75">
      <c r="A161" s="11">
        <v>30773</v>
      </c>
      <c r="B161" s="12">
        <v>13364.511</v>
      </c>
      <c r="C161" s="12">
        <v>7701.6304</v>
      </c>
      <c r="D161" s="13">
        <v>1342.5273</v>
      </c>
      <c r="E161" s="12">
        <v>11000</v>
      </c>
      <c r="F161" s="12">
        <v>5880</v>
      </c>
      <c r="G161" s="14">
        <v>6603.6199</v>
      </c>
      <c r="H161" s="14">
        <v>12695.185</v>
      </c>
      <c r="I161" s="14">
        <v>18293.68</v>
      </c>
      <c r="J161" s="31">
        <f t="shared" si="49"/>
        <v>58587.4736</v>
      </c>
      <c r="K161" s="12">
        <f>Inflows!J158</f>
        <v>19746.05906</v>
      </c>
      <c r="L161" s="31">
        <f t="shared" si="50"/>
        <v>155365.65816</v>
      </c>
      <c r="M161" s="12"/>
      <c r="N161" s="12">
        <v>16877</v>
      </c>
      <c r="O161" s="12"/>
      <c r="P161" s="12">
        <f aca="true" t="shared" si="61" ref="P161:P222">4*N161</f>
        <v>67508</v>
      </c>
      <c r="Q161" s="12">
        <f>4*('Assets v. Liab'!H156-'Assets v. Liab'!H157)</f>
        <v>-239047.25420000032</v>
      </c>
      <c r="R161" s="12">
        <f t="shared" si="51"/>
        <v>-265297.2542000003</v>
      </c>
      <c r="S161" s="12"/>
      <c r="T161" s="12">
        <v>-26250</v>
      </c>
      <c r="U161" s="12"/>
      <c r="V161" s="12">
        <f aca="true" t="shared" si="62" ref="V161:V222">-4*T161</f>
        <v>105000</v>
      </c>
      <c r="W161" s="31">
        <f t="shared" si="43"/>
        <v>88826.40395999968</v>
      </c>
      <c r="X161" s="31">
        <f>Stocks!$Q162</f>
        <v>1852775.75</v>
      </c>
      <c r="Y161" s="40">
        <f t="shared" si="44"/>
        <v>0.047942339465528776</v>
      </c>
      <c r="Z161" s="31">
        <f t="shared" si="52"/>
        <v>-83681.59604000032</v>
      </c>
      <c r="AA161" s="33">
        <f t="shared" si="53"/>
        <v>-0.04516552855357715</v>
      </c>
      <c r="AB161" s="12">
        <v>3909.4</v>
      </c>
      <c r="AC161" s="42">
        <f t="shared" si="45"/>
        <v>0.01726812298562439</v>
      </c>
      <c r="AD161" s="40">
        <f t="shared" si="46"/>
        <v>-0.02140522741085597</v>
      </c>
      <c r="AE161" s="40">
        <f t="shared" si="47"/>
        <v>0.02685834143346805</v>
      </c>
      <c r="AF161" s="43">
        <f t="shared" si="54"/>
        <v>0.022721237008236476</v>
      </c>
      <c r="AG161" s="44">
        <f t="shared" si="48"/>
        <v>0.028852948879539254</v>
      </c>
      <c r="AH161" s="10">
        <f t="shared" si="55"/>
        <v>1984</v>
      </c>
      <c r="AI161" s="7">
        <f t="shared" si="56"/>
        <v>-0.0017743840453116962</v>
      </c>
      <c r="AJ161" s="40">
        <f t="shared" si="59"/>
        <v>0.02552541301877971</v>
      </c>
      <c r="AK161" s="42">
        <f t="shared" si="57"/>
        <v>0.050353148704102256</v>
      </c>
      <c r="AL161" s="42">
        <f t="shared" si="58"/>
        <v>-0.004097880103175674</v>
      </c>
      <c r="AM161" s="7">
        <v>0</v>
      </c>
      <c r="AN161" s="40">
        <f t="shared" si="60"/>
        <v>0.009458722135116216</v>
      </c>
    </row>
    <row r="162" spans="1:40" ht="12.75">
      <c r="A162" s="11">
        <v>30864</v>
      </c>
      <c r="B162" s="12">
        <v>10574.225</v>
      </c>
      <c r="C162" s="12">
        <v>7546.9212</v>
      </c>
      <c r="D162" s="13">
        <v>1591.6532</v>
      </c>
      <c r="E162" s="12">
        <v>11700</v>
      </c>
      <c r="F162" s="12">
        <v>6470</v>
      </c>
      <c r="G162" s="14">
        <v>6991.4695</v>
      </c>
      <c r="H162" s="14">
        <v>13285.729</v>
      </c>
      <c r="I162" s="14">
        <v>20958.02</v>
      </c>
      <c r="J162" s="31">
        <f t="shared" si="49"/>
        <v>58159.9979</v>
      </c>
      <c r="K162" s="12">
        <f>Inflows!J159</f>
        <v>18428.68875</v>
      </c>
      <c r="L162" s="31">
        <f t="shared" si="50"/>
        <v>158925.2366</v>
      </c>
      <c r="M162" s="12"/>
      <c r="N162" s="12">
        <v>16953</v>
      </c>
      <c r="O162" s="12"/>
      <c r="P162" s="12">
        <f t="shared" si="61"/>
        <v>67812</v>
      </c>
      <c r="Q162" s="12">
        <f>4*('Assets v. Liab'!H157-'Assets v. Liab'!H158)</f>
        <v>-100382.0971999988</v>
      </c>
      <c r="R162" s="12">
        <f t="shared" si="51"/>
        <v>-118307.0971999988</v>
      </c>
      <c r="S162" s="12"/>
      <c r="T162" s="12">
        <v>-17925</v>
      </c>
      <c r="U162" s="12"/>
      <c r="V162" s="12">
        <f t="shared" si="62"/>
        <v>71700</v>
      </c>
      <c r="W162" s="31">
        <f t="shared" si="43"/>
        <v>198055.1394000012</v>
      </c>
      <c r="X162" s="31">
        <f>Stocks!$Q163</f>
        <v>1966311.5499999998</v>
      </c>
      <c r="Y162" s="40">
        <f t="shared" si="44"/>
        <v>0.10072419062991378</v>
      </c>
      <c r="Z162" s="31">
        <f t="shared" si="52"/>
        <v>58543.13940000121</v>
      </c>
      <c r="AA162" s="33">
        <f t="shared" si="53"/>
        <v>0.02977307405838165</v>
      </c>
      <c r="AB162" s="12">
        <v>3974.7</v>
      </c>
      <c r="AC162" s="42">
        <f t="shared" si="45"/>
        <v>0.017060910257377916</v>
      </c>
      <c r="AD162" s="40">
        <f t="shared" si="46"/>
        <v>0.014728945429844065</v>
      </c>
      <c r="AE162" s="40">
        <f t="shared" si="47"/>
        <v>0.018039097290361537</v>
      </c>
      <c r="AF162" s="43">
        <f t="shared" si="54"/>
        <v>0.04982895297758352</v>
      </c>
      <c r="AG162" s="44">
        <f t="shared" si="48"/>
        <v>0.021510782459676855</v>
      </c>
      <c r="AH162" s="10">
        <f t="shared" si="55"/>
        <v>1984</v>
      </c>
      <c r="AI162" s="7">
        <f t="shared" si="56"/>
        <v>-0.0009016310867734196</v>
      </c>
      <c r="AJ162" s="40">
        <f t="shared" si="59"/>
        <v>0.031249530587186786</v>
      </c>
      <c r="AK162" s="42">
        <f t="shared" si="57"/>
        <v>0.06367148879829584</v>
      </c>
      <c r="AL162" s="42">
        <f t="shared" si="58"/>
        <v>-0.0016044827655779317</v>
      </c>
      <c r="AM162" s="7">
        <v>0</v>
      </c>
      <c r="AN162" s="40">
        <f t="shared" si="60"/>
        <v>0.014561591436634285</v>
      </c>
    </row>
    <row r="163" spans="1:40" ht="12.75">
      <c r="A163" s="11">
        <v>30956</v>
      </c>
      <c r="B163" s="12">
        <v>11053.315</v>
      </c>
      <c r="C163" s="12">
        <v>7528.8704</v>
      </c>
      <c r="D163" s="13">
        <v>1281.9313</v>
      </c>
      <c r="E163" s="12">
        <v>11200</v>
      </c>
      <c r="F163" s="12">
        <v>6400</v>
      </c>
      <c r="G163" s="14">
        <v>6694.1759</v>
      </c>
      <c r="H163" s="14">
        <v>11233.956</v>
      </c>
      <c r="I163" s="14">
        <v>16590.873</v>
      </c>
      <c r="J163" s="31">
        <f t="shared" si="49"/>
        <v>55392.2486</v>
      </c>
      <c r="K163" s="12">
        <f>Inflows!J160</f>
        <v>43229.98499</v>
      </c>
      <c r="L163" s="31">
        <f t="shared" si="50"/>
        <v>48649.05444000001</v>
      </c>
      <c r="M163" s="12"/>
      <c r="N163" s="12">
        <v>16627</v>
      </c>
      <c r="O163" s="12"/>
      <c r="P163" s="12">
        <f t="shared" si="61"/>
        <v>66508</v>
      </c>
      <c r="Q163" s="12">
        <f>4*('Assets v. Liab'!H158-'Assets v. Liab'!H159)</f>
        <v>-421913.00280000083</v>
      </c>
      <c r="R163" s="12">
        <f t="shared" si="51"/>
        <v>-440963.00280000083</v>
      </c>
      <c r="S163" s="12"/>
      <c r="T163" s="12">
        <v>-19050</v>
      </c>
      <c r="U163" s="12"/>
      <c r="V163" s="12">
        <f t="shared" si="62"/>
        <v>76200</v>
      </c>
      <c r="W163" s="31">
        <f t="shared" si="43"/>
        <v>-230555.94836000085</v>
      </c>
      <c r="X163" s="31">
        <f>Stocks!$Q164</f>
        <v>2088039.2800000003</v>
      </c>
      <c r="Y163" s="40">
        <f t="shared" si="44"/>
        <v>-0.11041743829646769</v>
      </c>
      <c r="Z163" s="31">
        <f t="shared" si="52"/>
        <v>-373263.94836000085</v>
      </c>
      <c r="AA163" s="33">
        <f t="shared" si="53"/>
        <v>-0.1787628958589327</v>
      </c>
      <c r="AB163" s="12">
        <v>4033.5</v>
      </c>
      <c r="AC163" s="42">
        <f t="shared" si="45"/>
        <v>0.016488905417131522</v>
      </c>
      <c r="AD163" s="40">
        <f t="shared" si="46"/>
        <v>-0.09254095657865398</v>
      </c>
      <c r="AE163" s="40">
        <f t="shared" si="47"/>
        <v>0.018891781331349944</v>
      </c>
      <c r="AF163" s="43">
        <f t="shared" si="54"/>
        <v>-0.05716026983017252</v>
      </c>
      <c r="AG163" s="44">
        <f t="shared" si="48"/>
        <v>0.021174534609329762</v>
      </c>
      <c r="AH163" s="10">
        <f t="shared" si="55"/>
        <v>1984</v>
      </c>
      <c r="AI163" s="7">
        <f t="shared" si="56"/>
        <v>-0.02026199215997732</v>
      </c>
      <c r="AJ163" s="40">
        <f t="shared" si="59"/>
        <v>0.017004944107197374</v>
      </c>
      <c r="AK163" s="42">
        <f t="shared" si="57"/>
        <v>0.03615068945199961</v>
      </c>
      <c r="AL163" s="42">
        <f t="shared" si="58"/>
        <v>-0.039359786943567086</v>
      </c>
      <c r="AM163" s="7">
        <v>0</v>
      </c>
      <c r="AN163" s="40">
        <f t="shared" si="60"/>
        <v>0.020077477563225837</v>
      </c>
    </row>
    <row r="164" spans="1:40" ht="12.75">
      <c r="A164" s="11">
        <v>31048</v>
      </c>
      <c r="B164" s="12">
        <v>12294.999</v>
      </c>
      <c r="C164" s="12">
        <v>7105.418</v>
      </c>
      <c r="D164" s="13">
        <v>1278.6077</v>
      </c>
      <c r="E164" s="12">
        <v>10200</v>
      </c>
      <c r="F164" s="12">
        <v>5880</v>
      </c>
      <c r="G164" s="14">
        <v>6379.4984</v>
      </c>
      <c r="H164" s="14">
        <v>10338.804</v>
      </c>
      <c r="I164" s="14">
        <v>17267.254</v>
      </c>
      <c r="J164" s="31">
        <f t="shared" si="49"/>
        <v>53477.32710000001</v>
      </c>
      <c r="K164" s="12">
        <f>Inflows!J161</f>
        <v>32233.94868</v>
      </c>
      <c r="L164" s="31">
        <f t="shared" si="50"/>
        <v>84973.51368000003</v>
      </c>
      <c r="M164" s="12"/>
      <c r="N164" s="12">
        <v>17182</v>
      </c>
      <c r="O164" s="12"/>
      <c r="P164" s="12">
        <f t="shared" si="61"/>
        <v>68728</v>
      </c>
      <c r="Q164" s="12">
        <f>4*('Assets v. Liab'!H159-'Assets v. Liab'!H160)</f>
        <v>-47552.31400000118</v>
      </c>
      <c r="R164" s="12">
        <f t="shared" si="51"/>
        <v>-69302.31400000118</v>
      </c>
      <c r="S164" s="12"/>
      <c r="T164" s="12">
        <v>-21750</v>
      </c>
      <c r="U164" s="12"/>
      <c r="V164" s="12">
        <f t="shared" si="62"/>
        <v>87000</v>
      </c>
      <c r="W164" s="31">
        <f t="shared" si="43"/>
        <v>193149.19967999886</v>
      </c>
      <c r="X164" s="31">
        <f>Stocks!$Q165</f>
        <v>2199917.14</v>
      </c>
      <c r="Y164" s="40">
        <f t="shared" si="44"/>
        <v>0.08779839757055524</v>
      </c>
      <c r="Z164" s="31">
        <f t="shared" si="52"/>
        <v>37421.199679998856</v>
      </c>
      <c r="AA164" s="33">
        <f t="shared" si="53"/>
        <v>0.017010276887064416</v>
      </c>
      <c r="AB164" s="12">
        <v>4109.7</v>
      </c>
      <c r="AC164" s="42">
        <f t="shared" si="45"/>
        <v>0.016723361802564663</v>
      </c>
      <c r="AD164" s="40">
        <f t="shared" si="46"/>
        <v>0.009105579404822458</v>
      </c>
      <c r="AE164" s="40">
        <f t="shared" si="47"/>
        <v>0.021169428425432513</v>
      </c>
      <c r="AF164" s="43">
        <f t="shared" si="54"/>
        <v>0.046998369632819635</v>
      </c>
      <c r="AG164" s="44">
        <f t="shared" si="48"/>
        <v>0.02235538562147845</v>
      </c>
      <c r="AH164" s="10">
        <f t="shared" si="55"/>
        <v>1985</v>
      </c>
      <c r="AI164" s="7">
        <f t="shared" si="56"/>
        <v>-0.022527914788710857</v>
      </c>
      <c r="AJ164" s="40">
        <f t="shared" si="59"/>
        <v>0.015597072447116778</v>
      </c>
      <c r="AK164" s="42">
        <f t="shared" si="57"/>
        <v>0.03151187234238253</v>
      </c>
      <c r="AL164" s="42">
        <f t="shared" si="58"/>
        <v>-0.044286268366765955</v>
      </c>
      <c r="AM164" s="7">
        <v>0</v>
      </c>
      <c r="AN164" s="40">
        <f t="shared" si="60"/>
        <v>0.021239662120153012</v>
      </c>
    </row>
    <row r="165" spans="1:40" ht="12.75">
      <c r="A165" s="11">
        <v>31138</v>
      </c>
      <c r="B165" s="12">
        <v>14785.143</v>
      </c>
      <c r="C165" s="12">
        <v>8663.7864</v>
      </c>
      <c r="D165" s="13">
        <v>1297.6857</v>
      </c>
      <c r="E165" s="12">
        <v>9900</v>
      </c>
      <c r="F165" s="12">
        <v>5790</v>
      </c>
      <c r="G165" s="14">
        <v>6345.4422</v>
      </c>
      <c r="H165" s="14">
        <v>9652.5009</v>
      </c>
      <c r="I165" s="14">
        <v>16941.341</v>
      </c>
      <c r="J165" s="31">
        <f t="shared" si="49"/>
        <v>56434.5582</v>
      </c>
      <c r="K165" s="12">
        <f>Inflows!J162</f>
        <v>34542.86049000001</v>
      </c>
      <c r="L165" s="31">
        <f t="shared" si="50"/>
        <v>87566.79083999997</v>
      </c>
      <c r="M165" s="12"/>
      <c r="N165" s="12">
        <v>18930</v>
      </c>
      <c r="O165" s="12"/>
      <c r="P165" s="12">
        <f t="shared" si="61"/>
        <v>75720</v>
      </c>
      <c r="Q165" s="12">
        <f>4*('Assets v. Liab'!H160-'Assets v. Liab'!H161)</f>
        <v>-159748.92439999804</v>
      </c>
      <c r="R165" s="12">
        <f t="shared" si="51"/>
        <v>-177248.92439999804</v>
      </c>
      <c r="S165" s="12"/>
      <c r="T165" s="12">
        <v>-17500</v>
      </c>
      <c r="U165" s="12"/>
      <c r="V165" s="12">
        <f t="shared" si="62"/>
        <v>70000</v>
      </c>
      <c r="W165" s="31">
        <f t="shared" si="43"/>
        <v>73537.86644000193</v>
      </c>
      <c r="X165" s="31">
        <f>Stocks!$Q166</f>
        <v>2309225.09</v>
      </c>
      <c r="Y165" s="40">
        <f t="shared" si="44"/>
        <v>0.03184525699051795</v>
      </c>
      <c r="Z165" s="31">
        <f t="shared" si="52"/>
        <v>-72182.13355999807</v>
      </c>
      <c r="AA165" s="33">
        <f t="shared" si="53"/>
        <v>-0.03125816269387497</v>
      </c>
      <c r="AB165" s="12">
        <v>4170.1</v>
      </c>
      <c r="AC165" s="42">
        <f t="shared" si="45"/>
        <v>0.01815783794153617</v>
      </c>
      <c r="AD165" s="40">
        <f t="shared" si="46"/>
        <v>-0.0173094490683672</v>
      </c>
      <c r="AE165" s="40">
        <f t="shared" si="47"/>
        <v>0.016786168197405336</v>
      </c>
      <c r="AF165" s="43">
        <f t="shared" si="54"/>
        <v>0.01763455707057431</v>
      </c>
      <c r="AG165" s="44">
        <f t="shared" si="48"/>
        <v>0.02561057051393808</v>
      </c>
      <c r="AH165" s="10">
        <f t="shared" si="55"/>
        <v>1985</v>
      </c>
      <c r="AI165" s="7">
        <f t="shared" si="56"/>
        <v>-0.02150397020308866</v>
      </c>
      <c r="AJ165" s="40">
        <f t="shared" si="59"/>
        <v>0.014325402462701236</v>
      </c>
      <c r="AK165" s="42">
        <f t="shared" si="57"/>
        <v>0.02748760172362982</v>
      </c>
      <c r="AL165" s="42">
        <f t="shared" si="58"/>
        <v>-0.040809426901840404</v>
      </c>
      <c r="AM165" s="7">
        <v>0</v>
      </c>
      <c r="AN165" s="40">
        <f t="shared" si="60"/>
        <v>0.018721618811137333</v>
      </c>
    </row>
    <row r="166" spans="1:40" ht="12.75">
      <c r="A166" s="11">
        <v>31229</v>
      </c>
      <c r="B166" s="12">
        <v>12902.208</v>
      </c>
      <c r="C166" s="12">
        <v>8587.712</v>
      </c>
      <c r="D166" s="13">
        <v>1276.9093</v>
      </c>
      <c r="E166" s="12">
        <v>9430</v>
      </c>
      <c r="F166" s="12">
        <v>5400</v>
      </c>
      <c r="G166" s="14">
        <v>5987.8816</v>
      </c>
      <c r="H166" s="14">
        <v>9420.6092</v>
      </c>
      <c r="I166" s="14">
        <v>17917.308</v>
      </c>
      <c r="J166" s="31">
        <f t="shared" si="49"/>
        <v>53005.3201</v>
      </c>
      <c r="K166" s="12">
        <f>Inflows!J163</f>
        <v>37421.568759999995</v>
      </c>
      <c r="L166" s="31">
        <f t="shared" si="50"/>
        <v>62335.00536000001</v>
      </c>
      <c r="M166" s="12"/>
      <c r="N166" s="12">
        <v>17679</v>
      </c>
      <c r="O166" s="12"/>
      <c r="P166" s="12">
        <f t="shared" si="61"/>
        <v>70716</v>
      </c>
      <c r="Q166" s="12">
        <f>4*('Assets v. Liab'!H161-'Assets v. Liab'!H162)</f>
        <v>-62683.0476000011</v>
      </c>
      <c r="R166" s="12">
        <f t="shared" si="51"/>
        <v>-82183.0476000011</v>
      </c>
      <c r="S166" s="12"/>
      <c r="T166" s="12">
        <v>-19500</v>
      </c>
      <c r="U166" s="12"/>
      <c r="V166" s="12">
        <f t="shared" si="62"/>
        <v>78000</v>
      </c>
      <c r="W166" s="31">
        <f t="shared" si="43"/>
        <v>148367.9577599989</v>
      </c>
      <c r="X166" s="31">
        <f>Stocks!$Q167</f>
        <v>2248108.6799999997</v>
      </c>
      <c r="Y166" s="40">
        <f t="shared" si="44"/>
        <v>0.06599679058220571</v>
      </c>
      <c r="Z166" s="31">
        <f t="shared" si="52"/>
        <v>-348.0422400010866</v>
      </c>
      <c r="AA166" s="33">
        <f t="shared" si="53"/>
        <v>-0.0001548155759093847</v>
      </c>
      <c r="AB166" s="12">
        <v>4252.9</v>
      </c>
      <c r="AC166" s="42">
        <f t="shared" si="45"/>
        <v>0.01662771285475793</v>
      </c>
      <c r="AD166" s="40">
        <f t="shared" si="46"/>
        <v>-8.183645042232045E-05</v>
      </c>
      <c r="AE166" s="40">
        <f t="shared" si="47"/>
        <v>0.018340426532483717</v>
      </c>
      <c r="AF166" s="43">
        <f t="shared" si="54"/>
        <v>0.034886302936819324</v>
      </c>
      <c r="AG166" s="44">
        <f t="shared" si="48"/>
        <v>0.0229565556412513</v>
      </c>
      <c r="AH166" s="10">
        <f t="shared" si="55"/>
        <v>1985</v>
      </c>
      <c r="AI166" s="7">
        <f t="shared" si="56"/>
        <v>-0.02520666567315526</v>
      </c>
      <c r="AJ166" s="40">
        <f t="shared" si="59"/>
        <v>0.010589739952510184</v>
      </c>
      <c r="AK166" s="42">
        <f t="shared" si="57"/>
        <v>0.018805751711702803</v>
      </c>
      <c r="AL166" s="42">
        <f t="shared" si="58"/>
        <v>-0.04829139931041316</v>
      </c>
      <c r="AM166" s="7">
        <v>0</v>
      </c>
      <c r="AN166" s="40">
        <f t="shared" si="60"/>
        <v>0.018796951121667876</v>
      </c>
    </row>
    <row r="167" spans="1:40" ht="12.75">
      <c r="A167" s="11">
        <v>31321</v>
      </c>
      <c r="B167" s="12">
        <v>13656.332</v>
      </c>
      <c r="C167" s="12">
        <v>13401.389</v>
      </c>
      <c r="D167" s="13">
        <v>1364.741</v>
      </c>
      <c r="E167" s="12">
        <v>9790</v>
      </c>
      <c r="F167" s="12">
        <v>5730</v>
      </c>
      <c r="G167" s="14">
        <v>6071.991</v>
      </c>
      <c r="H167" s="14">
        <v>10354.837</v>
      </c>
      <c r="I167" s="14">
        <v>18600.656</v>
      </c>
      <c r="J167" s="31">
        <f t="shared" si="49"/>
        <v>60369.29</v>
      </c>
      <c r="K167" s="12">
        <f>Inflows!J164</f>
        <v>17660.76245</v>
      </c>
      <c r="L167" s="31">
        <f t="shared" si="50"/>
        <v>170834.1102</v>
      </c>
      <c r="M167" s="12"/>
      <c r="N167" s="12">
        <v>18103</v>
      </c>
      <c r="O167" s="12"/>
      <c r="P167" s="12">
        <f t="shared" si="61"/>
        <v>72412</v>
      </c>
      <c r="Q167" s="12">
        <f>4*('Assets v. Liab'!H162-'Assets v. Liab'!H163)</f>
        <v>-565263.8795999996</v>
      </c>
      <c r="R167" s="12">
        <f t="shared" si="51"/>
        <v>-591013.8795999996</v>
      </c>
      <c r="S167" s="12"/>
      <c r="T167" s="12">
        <v>-25750</v>
      </c>
      <c r="U167" s="12"/>
      <c r="V167" s="12">
        <f t="shared" si="62"/>
        <v>103000</v>
      </c>
      <c r="W167" s="31">
        <f t="shared" si="43"/>
        <v>-219017.76939999964</v>
      </c>
      <c r="X167" s="31">
        <f>Stocks!$Q168</f>
        <v>2638153.88</v>
      </c>
      <c r="Y167" s="40">
        <f t="shared" si="44"/>
        <v>-0.08301933069954193</v>
      </c>
      <c r="Z167" s="31">
        <f t="shared" si="52"/>
        <v>-394429.76939999964</v>
      </c>
      <c r="AA167" s="33">
        <f t="shared" si="53"/>
        <v>-0.1495097660489765</v>
      </c>
      <c r="AB167" s="12">
        <v>4319.3</v>
      </c>
      <c r="AC167" s="42">
        <f t="shared" si="45"/>
        <v>0.016764753548028616</v>
      </c>
      <c r="AD167" s="40">
        <f t="shared" si="46"/>
        <v>-0.09131798425670817</v>
      </c>
      <c r="AE167" s="40">
        <f t="shared" si="47"/>
        <v>0.023846456601764175</v>
      </c>
      <c r="AF167" s="43">
        <f t="shared" si="54"/>
        <v>-0.05070677410691539</v>
      </c>
      <c r="AG167" s="44">
        <f t="shared" si="48"/>
        <v>0.02070589150015768</v>
      </c>
      <c r="AH167" s="10">
        <f t="shared" si="55"/>
        <v>1985</v>
      </c>
      <c r="AI167" s="7">
        <f t="shared" si="56"/>
        <v>-0.02490092259266881</v>
      </c>
      <c r="AJ167" s="40">
        <f t="shared" si="59"/>
        <v>0.01220311388332447</v>
      </c>
      <c r="AK167" s="42">
        <f t="shared" si="57"/>
        <v>0.025655278610934244</v>
      </c>
      <c r="AL167" s="42">
        <f t="shared" si="58"/>
        <v>-0.04097811685792411</v>
      </c>
      <c r="AM167" s="7">
        <v>0</v>
      </c>
      <c r="AN167" s="40">
        <f t="shared" si="60"/>
        <v>0.020035619939271436</v>
      </c>
    </row>
    <row r="168" spans="1:40" ht="12.75">
      <c r="A168" s="11">
        <v>31413</v>
      </c>
      <c r="B168" s="12">
        <v>14857.422</v>
      </c>
      <c r="C168" s="12">
        <v>7787.862</v>
      </c>
      <c r="D168" s="13">
        <v>1271.0896</v>
      </c>
      <c r="E168" s="12">
        <v>9740</v>
      </c>
      <c r="F168" s="12">
        <v>5830</v>
      </c>
      <c r="G168" s="14">
        <v>5561.8999</v>
      </c>
      <c r="H168" s="14">
        <v>9376.3165</v>
      </c>
      <c r="I168" s="14">
        <v>18083.999</v>
      </c>
      <c r="J168" s="31">
        <f t="shared" si="49"/>
        <v>54424.59</v>
      </c>
      <c r="K168" s="12">
        <f>Inflows!J165</f>
        <v>44479.843779999996</v>
      </c>
      <c r="L168" s="31">
        <f t="shared" si="50"/>
        <v>39778.98488</v>
      </c>
      <c r="M168" s="12"/>
      <c r="N168" s="12">
        <v>17988</v>
      </c>
      <c r="O168" s="12"/>
      <c r="P168" s="12">
        <f t="shared" si="61"/>
        <v>71952</v>
      </c>
      <c r="Q168" s="12">
        <f>4*('Assets v. Liab'!H163-'Assets v. Liab'!H164)</f>
        <v>-47373.199999999255</v>
      </c>
      <c r="R168" s="12">
        <f t="shared" si="51"/>
        <v>-62448.199999999255</v>
      </c>
      <c r="S168" s="12"/>
      <c r="T168" s="12">
        <v>-15075</v>
      </c>
      <c r="U168" s="12"/>
      <c r="V168" s="12">
        <f t="shared" si="62"/>
        <v>60300</v>
      </c>
      <c r="W168" s="31">
        <f t="shared" si="43"/>
        <v>124657.78488000075</v>
      </c>
      <c r="X168" s="31">
        <f>Stocks!$Q169</f>
        <v>2951619.7</v>
      </c>
      <c r="Y168" s="40">
        <f t="shared" si="44"/>
        <v>0.042233687788437224</v>
      </c>
      <c r="Z168" s="31">
        <f t="shared" si="52"/>
        <v>-7594.215119999251</v>
      </c>
      <c r="AA168" s="33">
        <f t="shared" si="53"/>
        <v>-0.0025728975585842754</v>
      </c>
      <c r="AB168" s="12">
        <v>4375.3</v>
      </c>
      <c r="AC168" s="42">
        <f t="shared" si="45"/>
        <v>0.016445043768427307</v>
      </c>
      <c r="AD168" s="40">
        <f t="shared" si="46"/>
        <v>-0.0017357015793201041</v>
      </c>
      <c r="AE168" s="40">
        <f t="shared" si="47"/>
        <v>0.013781912097456174</v>
      </c>
      <c r="AF168" s="43">
        <f t="shared" si="54"/>
        <v>0.028491254286563378</v>
      </c>
      <c r="AG168" s="44">
        <f t="shared" si="48"/>
        <v>0.020134602028845382</v>
      </c>
      <c r="AH168" s="10">
        <f t="shared" si="55"/>
        <v>1986</v>
      </c>
      <c r="AI168" s="7">
        <f t="shared" si="56"/>
        <v>-0.027611242838704447</v>
      </c>
      <c r="AJ168" s="40">
        <f t="shared" si="59"/>
        <v>0.0075763350467604055</v>
      </c>
      <c r="AK168" s="42">
        <f t="shared" si="57"/>
        <v>0.01426410116540474</v>
      </c>
      <c r="AL168" s="42">
        <f t="shared" si="58"/>
        <v>-0.04587391046933628</v>
      </c>
      <c r="AM168" s="7">
        <v>0</v>
      </c>
      <c r="AN168" s="40">
        <f t="shared" si="60"/>
        <v>0.01818874085727735</v>
      </c>
    </row>
    <row r="169" spans="1:40" ht="12.75">
      <c r="A169" s="11">
        <v>31503</v>
      </c>
      <c r="B169" s="12">
        <v>17733.366</v>
      </c>
      <c r="C169" s="12">
        <v>10388.496</v>
      </c>
      <c r="D169" s="13">
        <v>1113.4428</v>
      </c>
      <c r="E169" s="12">
        <v>9100</v>
      </c>
      <c r="F169" s="12">
        <v>5640</v>
      </c>
      <c r="G169" s="14">
        <v>5471.922</v>
      </c>
      <c r="H169" s="14">
        <v>8229.9196</v>
      </c>
      <c r="I169" s="14">
        <v>16148.447</v>
      </c>
      <c r="J169" s="31">
        <f t="shared" si="49"/>
        <v>57677.1464</v>
      </c>
      <c r="K169" s="12">
        <f>Inflows!J166</f>
        <v>48455.91861</v>
      </c>
      <c r="L169" s="31">
        <f t="shared" si="50"/>
        <v>36884.91115999999</v>
      </c>
      <c r="M169" s="12"/>
      <c r="N169" s="12">
        <v>19034</v>
      </c>
      <c r="O169" s="12"/>
      <c r="P169" s="12">
        <f t="shared" si="61"/>
        <v>76136</v>
      </c>
      <c r="Q169" s="12">
        <f>4*('Assets v. Liab'!H164-'Assets v. Liab'!H165)</f>
        <v>-43918.22560000047</v>
      </c>
      <c r="R169" s="12">
        <f t="shared" si="51"/>
        <v>-65743.22560000047</v>
      </c>
      <c r="S169" s="12"/>
      <c r="T169" s="12">
        <v>-21825</v>
      </c>
      <c r="U169" s="12"/>
      <c r="V169" s="12">
        <f t="shared" si="62"/>
        <v>87300</v>
      </c>
      <c r="W169" s="31">
        <f t="shared" si="43"/>
        <v>156402.68555999952</v>
      </c>
      <c r="X169" s="31">
        <f>Stocks!$Q170</f>
        <v>3115078.56</v>
      </c>
      <c r="Y169" s="40">
        <f t="shared" si="44"/>
        <v>0.05020826362722599</v>
      </c>
      <c r="Z169" s="31">
        <f t="shared" si="52"/>
        <v>-7033.314440000482</v>
      </c>
      <c r="AA169" s="33">
        <f t="shared" si="53"/>
        <v>-0.0022578289133101293</v>
      </c>
      <c r="AB169" s="12">
        <v>4415.2</v>
      </c>
      <c r="AC169" s="42">
        <f t="shared" si="45"/>
        <v>0.01724406595397717</v>
      </c>
      <c r="AD169" s="40">
        <f t="shared" si="46"/>
        <v>-0.0015929775412213448</v>
      </c>
      <c r="AE169" s="40">
        <f t="shared" si="47"/>
        <v>0.019772603732560245</v>
      </c>
      <c r="AF169" s="43">
        <f t="shared" si="54"/>
        <v>0.03542369214531607</v>
      </c>
      <c r="AG169" s="44">
        <f t="shared" si="48"/>
        <v>0.02277100324558107</v>
      </c>
      <c r="AH169" s="10">
        <f t="shared" si="55"/>
        <v>1986</v>
      </c>
      <c r="AI169" s="7">
        <f t="shared" si="56"/>
        <v>-0.023682124956917988</v>
      </c>
      <c r="AJ169" s="40">
        <f t="shared" si="59"/>
        <v>0.012023618815445846</v>
      </c>
      <c r="AK169" s="42">
        <f t="shared" si="57"/>
        <v>0.018854852824581752</v>
      </c>
      <c r="AL169" s="42">
        <f t="shared" si="58"/>
        <v>-0.03862382702419507</v>
      </c>
      <c r="AM169" s="7">
        <v>0</v>
      </c>
      <c r="AN169" s="40">
        <f t="shared" si="60"/>
        <v>0.018935349741066077</v>
      </c>
    </row>
    <row r="170" spans="1:40" ht="12.75">
      <c r="A170" s="11">
        <v>31594</v>
      </c>
      <c r="B170" s="12">
        <v>15055.169</v>
      </c>
      <c r="C170" s="12">
        <v>10446.331</v>
      </c>
      <c r="D170" s="13">
        <v>1064.3952</v>
      </c>
      <c r="E170" s="12">
        <v>8330</v>
      </c>
      <c r="F170" s="12">
        <v>5320</v>
      </c>
      <c r="G170" s="14">
        <v>5578.1303</v>
      </c>
      <c r="H170" s="14">
        <v>7513.0394</v>
      </c>
      <c r="I170" s="14">
        <v>15515.694</v>
      </c>
      <c r="J170" s="31">
        <f t="shared" si="49"/>
        <v>53307.0649</v>
      </c>
      <c r="K170" s="12">
        <f>Inflows!J167</f>
        <v>21615.135159999998</v>
      </c>
      <c r="L170" s="31">
        <f t="shared" si="50"/>
        <v>126767.71896</v>
      </c>
      <c r="M170" s="12"/>
      <c r="N170" s="12">
        <v>17983</v>
      </c>
      <c r="O170" s="12"/>
      <c r="P170" s="12">
        <f t="shared" si="61"/>
        <v>71932</v>
      </c>
      <c r="Q170" s="12">
        <f>4*('Assets v. Liab'!H165-'Assets v. Liab'!H166)</f>
        <v>-79.67400000058115</v>
      </c>
      <c r="R170" s="12">
        <f t="shared" si="51"/>
        <v>-21279.67400000058</v>
      </c>
      <c r="S170" s="12"/>
      <c r="T170" s="12">
        <v>-21200</v>
      </c>
      <c r="U170" s="12"/>
      <c r="V170" s="12">
        <f t="shared" si="62"/>
        <v>84800</v>
      </c>
      <c r="W170" s="31">
        <f t="shared" si="43"/>
        <v>283420.0449599994</v>
      </c>
      <c r="X170" s="31">
        <f>Stocks!$Q171</f>
        <v>2876969.15</v>
      </c>
      <c r="Y170" s="40">
        <f t="shared" si="44"/>
        <v>0.0985134112265331</v>
      </c>
      <c r="Z170" s="31">
        <f t="shared" si="52"/>
        <v>126688.04495999942</v>
      </c>
      <c r="AA170" s="33">
        <f t="shared" si="53"/>
        <v>0.04403524624516722</v>
      </c>
      <c r="AB170" s="12">
        <v>4483.4</v>
      </c>
      <c r="AC170" s="42">
        <f t="shared" si="45"/>
        <v>0.016044073694071462</v>
      </c>
      <c r="AD170" s="40">
        <f t="shared" si="46"/>
        <v>0.028257136316188477</v>
      </c>
      <c r="AE170" s="40">
        <f t="shared" si="47"/>
        <v>0.018914216888968195</v>
      </c>
      <c r="AF170" s="43">
        <f t="shared" si="54"/>
        <v>0.06321542689922813</v>
      </c>
      <c r="AG170" s="44">
        <f t="shared" si="48"/>
        <v>0.020931985315171004</v>
      </c>
      <c r="AH170" s="10">
        <f t="shared" si="55"/>
        <v>1986</v>
      </c>
      <c r="AI170" s="7">
        <f t="shared" si="56"/>
        <v>-0.016597381765265286</v>
      </c>
      <c r="AJ170" s="40">
        <f t="shared" si="59"/>
        <v>0.019105899806048047</v>
      </c>
      <c r="AK170" s="42">
        <f t="shared" si="57"/>
        <v>0.026984007985663597</v>
      </c>
      <c r="AL170" s="42">
        <f t="shared" si="58"/>
        <v>-0.027576311568925923</v>
      </c>
      <c r="AM170" s="7">
        <v>0</v>
      </c>
      <c r="AN170" s="40">
        <f t="shared" si="60"/>
        <v>0.0190787973301872</v>
      </c>
    </row>
    <row r="171" spans="1:40" ht="12.75">
      <c r="A171" s="11">
        <v>31686</v>
      </c>
      <c r="B171" s="12">
        <v>16443.279</v>
      </c>
      <c r="C171" s="12">
        <v>17251.96</v>
      </c>
      <c r="D171" s="13">
        <v>899.89175</v>
      </c>
      <c r="E171" s="12">
        <v>8820</v>
      </c>
      <c r="F171" s="12">
        <v>5320</v>
      </c>
      <c r="G171" s="14">
        <v>5514.4406</v>
      </c>
      <c r="H171" s="14">
        <v>7817.8561</v>
      </c>
      <c r="I171" s="14">
        <v>14735.634</v>
      </c>
      <c r="J171" s="31">
        <f t="shared" si="49"/>
        <v>62067.42745</v>
      </c>
      <c r="K171" s="12">
        <f>Inflows!J168</f>
        <v>17972.71844</v>
      </c>
      <c r="L171" s="31">
        <f t="shared" si="50"/>
        <v>176378.83604000002</v>
      </c>
      <c r="M171" s="12"/>
      <c r="N171" s="12">
        <v>18408</v>
      </c>
      <c r="O171" s="12"/>
      <c r="P171" s="12">
        <f t="shared" si="61"/>
        <v>73632</v>
      </c>
      <c r="Q171" s="12">
        <f>4*('Assets v. Liab'!H166-'Assets v. Liab'!H167)</f>
        <v>-548085.4502000008</v>
      </c>
      <c r="R171" s="12">
        <f t="shared" si="51"/>
        <v>-574960.4502000008</v>
      </c>
      <c r="S171" s="12"/>
      <c r="T171" s="12">
        <v>-26875</v>
      </c>
      <c r="U171" s="12"/>
      <c r="V171" s="12">
        <f t="shared" si="62"/>
        <v>107500</v>
      </c>
      <c r="W171" s="31">
        <f t="shared" si="43"/>
        <v>-190574.61416000075</v>
      </c>
      <c r="X171" s="31">
        <f>Stocks!$Q172</f>
        <v>3240903.74</v>
      </c>
      <c r="Y171" s="40">
        <f t="shared" si="44"/>
        <v>-0.05880292333520549</v>
      </c>
      <c r="Z171" s="31">
        <f t="shared" si="52"/>
        <v>-371706.61416000075</v>
      </c>
      <c r="AA171" s="33">
        <f t="shared" si="53"/>
        <v>-0.11469227227341246</v>
      </c>
      <c r="AB171" s="12">
        <v>4537.5</v>
      </c>
      <c r="AC171" s="42">
        <f t="shared" si="45"/>
        <v>0.016227438016528924</v>
      </c>
      <c r="AD171" s="40">
        <f t="shared" si="46"/>
        <v>-0.0819188130380167</v>
      </c>
      <c r="AE171" s="40">
        <f t="shared" si="47"/>
        <v>0.023691460055096418</v>
      </c>
      <c r="AF171" s="43">
        <f t="shared" si="54"/>
        <v>-0.04199991496639135</v>
      </c>
      <c r="AG171" s="44">
        <f t="shared" si="48"/>
        <v>0.020294683605752508</v>
      </c>
      <c r="AH171" s="10">
        <f t="shared" si="55"/>
        <v>1986</v>
      </c>
      <c r="AI171" s="7">
        <f t="shared" si="56"/>
        <v>-0.014247588960592417</v>
      </c>
      <c r="AJ171" s="40">
        <f t="shared" si="59"/>
        <v>0.021282614591179055</v>
      </c>
      <c r="AK171" s="42">
        <f t="shared" si="57"/>
        <v>0.03303810982674771</v>
      </c>
      <c r="AL171" s="42">
        <f t="shared" si="58"/>
        <v>-0.01887193812503491</v>
      </c>
      <c r="AM171" s="7">
        <v>0</v>
      </c>
      <c r="AN171" s="40">
        <f t="shared" si="60"/>
        <v>0.01904004819352026</v>
      </c>
    </row>
    <row r="172" spans="1:40" ht="12.75">
      <c r="A172" s="11">
        <v>31778</v>
      </c>
      <c r="B172" s="12">
        <v>18517.976</v>
      </c>
      <c r="C172" s="12">
        <v>6877.0684</v>
      </c>
      <c r="D172" s="13">
        <v>936.20514</v>
      </c>
      <c r="E172" s="12">
        <v>8550</v>
      </c>
      <c r="F172" s="12">
        <v>5430</v>
      </c>
      <c r="G172" s="14">
        <v>5229.3086</v>
      </c>
      <c r="H172" s="14">
        <v>8036.7858</v>
      </c>
      <c r="I172" s="14">
        <v>16140.49</v>
      </c>
      <c r="J172" s="31">
        <f t="shared" si="49"/>
        <v>53577.34393999999</v>
      </c>
      <c r="K172" s="12">
        <f>Inflows!J169</f>
        <v>42737.42465</v>
      </c>
      <c r="L172" s="31">
        <f t="shared" si="50"/>
        <v>43359.67715999996</v>
      </c>
      <c r="M172" s="12"/>
      <c r="N172" s="12">
        <v>18674</v>
      </c>
      <c r="O172" s="12"/>
      <c r="P172" s="12">
        <f t="shared" si="61"/>
        <v>74696</v>
      </c>
      <c r="Q172" s="12">
        <f>4*('Assets v. Liab'!H167-'Assets v. Liab'!H168)</f>
        <v>7648.334040001035</v>
      </c>
      <c r="R172" s="12">
        <f t="shared" si="51"/>
        <v>-3226.6659599989653</v>
      </c>
      <c r="S172" s="12"/>
      <c r="T172" s="12">
        <v>-10875</v>
      </c>
      <c r="U172" s="12"/>
      <c r="V172" s="12">
        <f t="shared" si="62"/>
        <v>43500</v>
      </c>
      <c r="W172" s="31">
        <f t="shared" si="43"/>
        <v>169204.011200001</v>
      </c>
      <c r="X172" s="31">
        <f>Stocks!$Q173</f>
        <v>3793222.16</v>
      </c>
      <c r="Y172" s="40">
        <f t="shared" si="44"/>
        <v>0.04460693417440148</v>
      </c>
      <c r="Z172" s="31">
        <f t="shared" si="52"/>
        <v>51008.011200001</v>
      </c>
      <c r="AA172" s="33">
        <f t="shared" si="53"/>
        <v>0.01344714573743843</v>
      </c>
      <c r="AB172" s="12">
        <v>4612.3</v>
      </c>
      <c r="AC172" s="42">
        <f t="shared" si="45"/>
        <v>0.01619495696290354</v>
      </c>
      <c r="AD172" s="40">
        <f t="shared" si="46"/>
        <v>0.011059126943173904</v>
      </c>
      <c r="AE172" s="40">
        <f t="shared" si="47"/>
        <v>0.009431303254341652</v>
      </c>
      <c r="AF172" s="43">
        <f t="shared" si="54"/>
        <v>0.036685387160419095</v>
      </c>
      <c r="AG172" s="44">
        <f t="shared" si="48"/>
        <v>0.019527436273334434</v>
      </c>
      <c r="AH172" s="10">
        <f t="shared" si="55"/>
        <v>1987</v>
      </c>
      <c r="AI172" s="7">
        <f t="shared" si="56"/>
        <v>-0.011048881829968915</v>
      </c>
      <c r="AJ172" s="40">
        <f t="shared" si="59"/>
        <v>0.023331147809642988</v>
      </c>
      <c r="AK172" s="42">
        <f t="shared" si="57"/>
        <v>0.03363142142323877</v>
      </c>
      <c r="AL172" s="42">
        <f t="shared" si="58"/>
        <v>-0.014866927301029237</v>
      </c>
      <c r="AM172" s="7">
        <v>0</v>
      </c>
      <c r="AN172" s="40">
        <f t="shared" si="60"/>
        <v>0.017952395982741627</v>
      </c>
    </row>
    <row r="173" spans="1:40" ht="12.75">
      <c r="A173" s="11">
        <v>31868</v>
      </c>
      <c r="B173" s="12">
        <v>21301.504</v>
      </c>
      <c r="C173" s="12">
        <v>9487.5</v>
      </c>
      <c r="D173" s="13">
        <v>1121.4361</v>
      </c>
      <c r="E173" s="12">
        <v>9250</v>
      </c>
      <c r="F173" s="12">
        <v>6050</v>
      </c>
      <c r="G173" s="14">
        <v>6019.7713</v>
      </c>
      <c r="H173" s="14">
        <v>8942.3931</v>
      </c>
      <c r="I173" s="14">
        <v>18589.325</v>
      </c>
      <c r="J173" s="31">
        <f t="shared" si="49"/>
        <v>62172.6045</v>
      </c>
      <c r="K173" s="12">
        <f>Inflows!J170</f>
        <v>38932.09813</v>
      </c>
      <c r="L173" s="31">
        <f t="shared" si="50"/>
        <v>92962.02548000001</v>
      </c>
      <c r="M173" s="12"/>
      <c r="N173" s="12">
        <v>18223</v>
      </c>
      <c r="O173" s="12"/>
      <c r="P173" s="12">
        <f t="shared" si="61"/>
        <v>72892</v>
      </c>
      <c r="Q173" s="12">
        <f>4*('Assets v. Liab'!H168-'Assets v. Liab'!H169)</f>
        <v>-99133.0422399994</v>
      </c>
      <c r="R173" s="12">
        <f t="shared" si="51"/>
        <v>-118258.0422399994</v>
      </c>
      <c r="S173" s="12"/>
      <c r="T173" s="12">
        <v>-19125</v>
      </c>
      <c r="U173" s="12"/>
      <c r="V173" s="12">
        <f t="shared" si="62"/>
        <v>76500</v>
      </c>
      <c r="W173" s="31">
        <f t="shared" si="43"/>
        <v>143220.9832400006</v>
      </c>
      <c r="X173" s="31">
        <f>Stocks!$Q174</f>
        <v>3812372.26</v>
      </c>
      <c r="Y173" s="40">
        <f t="shared" si="44"/>
        <v>0.03756741825626457</v>
      </c>
      <c r="Z173" s="31">
        <f t="shared" si="52"/>
        <v>-6171.016759999387</v>
      </c>
      <c r="AA173" s="33">
        <f t="shared" si="53"/>
        <v>-0.0016186815817402333</v>
      </c>
      <c r="AB173" s="12">
        <v>4695.8</v>
      </c>
      <c r="AC173" s="42">
        <f t="shared" si="45"/>
        <v>0.015522807615315814</v>
      </c>
      <c r="AD173" s="40">
        <f t="shared" si="46"/>
        <v>-0.001314156642105581</v>
      </c>
      <c r="AE173" s="40">
        <f t="shared" si="47"/>
        <v>0.016291153797010093</v>
      </c>
      <c r="AF173" s="43">
        <f t="shared" si="54"/>
        <v>0.030499804770220327</v>
      </c>
      <c r="AG173" s="44">
        <f t="shared" si="48"/>
        <v>0.022349867795963874</v>
      </c>
      <c r="AH173" s="10">
        <f t="shared" si="55"/>
        <v>1987</v>
      </c>
      <c r="AI173" s="7">
        <f t="shared" si="56"/>
        <v>-0.010979176605189971</v>
      </c>
      <c r="AJ173" s="40">
        <f t="shared" si="59"/>
        <v>0.02210017596586905</v>
      </c>
      <c r="AK173" s="42">
        <f t="shared" si="57"/>
        <v>0.03047121008049842</v>
      </c>
      <c r="AL173" s="42">
        <f t="shared" si="58"/>
        <v>-0.014707140468136759</v>
      </c>
      <c r="AM173" s="7">
        <v>0</v>
      </c>
      <c r="AN173" s="40">
        <f t="shared" si="60"/>
        <v>0.01708203349885409</v>
      </c>
    </row>
    <row r="174" spans="1:40" ht="12.75">
      <c r="A174" s="11">
        <v>31959</v>
      </c>
      <c r="B174" s="12">
        <v>17443.913</v>
      </c>
      <c r="C174" s="12">
        <v>10105.97</v>
      </c>
      <c r="D174" s="13">
        <v>1147.8409</v>
      </c>
      <c r="E174" s="12">
        <v>9630</v>
      </c>
      <c r="F174" s="12">
        <v>6440</v>
      </c>
      <c r="G174" s="14">
        <v>6278.0997</v>
      </c>
      <c r="H174" s="14">
        <v>9289.2524</v>
      </c>
      <c r="I174" s="14">
        <v>19367.539</v>
      </c>
      <c r="J174" s="31">
        <f t="shared" si="49"/>
        <v>60335.075999999994</v>
      </c>
      <c r="K174" s="12">
        <f>Inflows!J171</f>
        <v>36079.67886</v>
      </c>
      <c r="L174" s="31">
        <f t="shared" si="50"/>
        <v>97021.58855999997</v>
      </c>
      <c r="M174" s="12"/>
      <c r="N174" s="12">
        <v>18497</v>
      </c>
      <c r="O174" s="12"/>
      <c r="P174" s="12">
        <f t="shared" si="61"/>
        <v>73988</v>
      </c>
      <c r="Q174" s="12">
        <f>4*('Assets v. Liab'!H169-'Assets v. Liab'!H170)</f>
        <v>-126581.88599999994</v>
      </c>
      <c r="R174" s="12">
        <f t="shared" si="51"/>
        <v>-144081.88599999994</v>
      </c>
      <c r="S174" s="12"/>
      <c r="T174" s="12">
        <v>-17500</v>
      </c>
      <c r="U174" s="12"/>
      <c r="V174" s="12">
        <f t="shared" si="62"/>
        <v>70000</v>
      </c>
      <c r="W174" s="31">
        <f t="shared" si="43"/>
        <v>114427.70256000003</v>
      </c>
      <c r="X174" s="31">
        <f>Stocks!$Q175</f>
        <v>3995703.0300000003</v>
      </c>
      <c r="Y174" s="40">
        <f t="shared" si="44"/>
        <v>0.028637689463123096</v>
      </c>
      <c r="Z174" s="31">
        <f t="shared" si="52"/>
        <v>-29560.297439999966</v>
      </c>
      <c r="AA174" s="33">
        <f t="shared" si="53"/>
        <v>-0.007398021629250051</v>
      </c>
      <c r="AB174" s="12">
        <v>4770.2</v>
      </c>
      <c r="AC174" s="42">
        <f t="shared" si="45"/>
        <v>0.015510460777325898</v>
      </c>
      <c r="AD174" s="40">
        <f t="shared" si="46"/>
        <v>-0.006196867519181579</v>
      </c>
      <c r="AE174" s="40">
        <f t="shared" si="47"/>
        <v>0.014674437130518636</v>
      </c>
      <c r="AF174" s="43">
        <f t="shared" si="54"/>
        <v>0.023988030388662956</v>
      </c>
      <c r="AG174" s="44">
        <f t="shared" si="48"/>
        <v>0.017462672144581276</v>
      </c>
      <c r="AH174" s="10">
        <f t="shared" si="55"/>
        <v>1987</v>
      </c>
      <c r="AI174" s="7">
        <f t="shared" si="56"/>
        <v>-0.019592677564032487</v>
      </c>
      <c r="AJ174" s="40">
        <f t="shared" si="59"/>
        <v>0.012293326838227757</v>
      </c>
      <c r="AK174" s="42">
        <f t="shared" si="57"/>
        <v>0.013002279639645916</v>
      </c>
      <c r="AL174" s="42">
        <f t="shared" si="58"/>
        <v>-0.02756545743674108</v>
      </c>
      <c r="AM174" s="7">
        <v>0</v>
      </c>
      <c r="AN174" s="40">
        <f t="shared" si="60"/>
        <v>0.0160220885592417</v>
      </c>
    </row>
    <row r="175" spans="1:40" ht="12.75">
      <c r="A175" s="11">
        <v>32051</v>
      </c>
      <c r="B175" s="12">
        <v>18461.532</v>
      </c>
      <c r="C175" s="12">
        <v>16620.078</v>
      </c>
      <c r="D175" s="13">
        <v>1185.4118</v>
      </c>
      <c r="E175" s="12">
        <v>10500</v>
      </c>
      <c r="F175" s="12">
        <v>7050</v>
      </c>
      <c r="G175" s="14">
        <v>6857.5548</v>
      </c>
      <c r="H175" s="14">
        <v>10858.761</v>
      </c>
      <c r="I175" s="14">
        <v>21755.529</v>
      </c>
      <c r="J175" s="31">
        <f t="shared" si="49"/>
        <v>71533.3376</v>
      </c>
      <c r="K175" s="12">
        <f>Inflows!J172</f>
        <v>5786.49905</v>
      </c>
      <c r="L175" s="31">
        <f t="shared" si="50"/>
        <v>262987.3542</v>
      </c>
      <c r="M175" s="12"/>
      <c r="N175" s="12">
        <v>20320</v>
      </c>
      <c r="O175" s="12"/>
      <c r="P175" s="12">
        <f t="shared" si="61"/>
        <v>81280</v>
      </c>
      <c r="Q175" s="12">
        <f>4*('Assets v. Liab'!H170-'Assets v. Liab'!H171)</f>
        <v>-348425.0464000013</v>
      </c>
      <c r="R175" s="12">
        <f t="shared" si="51"/>
        <v>-376425.0464000013</v>
      </c>
      <c r="S175" s="12"/>
      <c r="T175" s="12">
        <v>-28000</v>
      </c>
      <c r="U175" s="12"/>
      <c r="V175" s="12">
        <f t="shared" si="62"/>
        <v>112000</v>
      </c>
      <c r="W175" s="31">
        <f t="shared" si="43"/>
        <v>107842.30779999873</v>
      </c>
      <c r="X175" s="31">
        <f>Stocks!$Q176</f>
        <v>3234310.34</v>
      </c>
      <c r="Y175" s="40">
        <f t="shared" si="44"/>
        <v>0.033343215852316366</v>
      </c>
      <c r="Z175" s="31">
        <f t="shared" si="52"/>
        <v>-85437.69220000127</v>
      </c>
      <c r="AA175" s="33">
        <f t="shared" si="53"/>
        <v>-0.026416046457682002</v>
      </c>
      <c r="AB175" s="12">
        <v>4891.6</v>
      </c>
      <c r="AC175" s="42">
        <f t="shared" si="45"/>
        <v>0.016616240085043747</v>
      </c>
      <c r="AD175" s="40">
        <f t="shared" si="46"/>
        <v>-0.0174662057813397</v>
      </c>
      <c r="AE175" s="40">
        <f t="shared" si="47"/>
        <v>0.02289639381797367</v>
      </c>
      <c r="AF175" s="43">
        <f t="shared" si="54"/>
        <v>0.02204642812167772</v>
      </c>
      <c r="AG175" s="44">
        <f t="shared" si="48"/>
        <v>0.022832109549512185</v>
      </c>
      <c r="AH175" s="10">
        <f t="shared" si="55"/>
        <v>1987</v>
      </c>
      <c r="AI175" s="7">
        <f t="shared" si="56"/>
        <v>-0.0034795257498632386</v>
      </c>
      <c r="AJ175" s="40">
        <f t="shared" si="59"/>
        <v>0.028304912610245023</v>
      </c>
      <c r="AK175" s="42">
        <f t="shared" si="57"/>
        <v>0.03603881443652638</v>
      </c>
      <c r="AL175" s="42">
        <f t="shared" si="58"/>
        <v>-0.005496400982808465</v>
      </c>
      <c r="AM175" s="7">
        <v>0</v>
      </c>
      <c r="AN175" s="40">
        <f t="shared" si="60"/>
        <v>0.01582332199996101</v>
      </c>
    </row>
    <row r="176" spans="1:40" ht="12.75">
      <c r="A176" s="11">
        <v>32143</v>
      </c>
      <c r="B176" s="12">
        <v>20506.757</v>
      </c>
      <c r="C176" s="12">
        <v>7053.7492</v>
      </c>
      <c r="D176" s="13">
        <v>1048.4328</v>
      </c>
      <c r="E176" s="12">
        <v>10300</v>
      </c>
      <c r="F176" s="12">
        <v>7320</v>
      </c>
      <c r="G176" s="14">
        <v>6596.2062</v>
      </c>
      <c r="H176" s="14">
        <v>9682.6699</v>
      </c>
      <c r="I176" s="14">
        <v>20249.322</v>
      </c>
      <c r="J176" s="31">
        <f t="shared" si="49"/>
        <v>62507.8151</v>
      </c>
      <c r="K176" s="12">
        <f>Inflows!J173</f>
        <v>6939.039860000003</v>
      </c>
      <c r="L176" s="31">
        <f t="shared" si="50"/>
        <v>222275.10095999998</v>
      </c>
      <c r="M176" s="12"/>
      <c r="N176" s="12">
        <v>17278</v>
      </c>
      <c r="O176" s="12"/>
      <c r="P176" s="12">
        <f t="shared" si="61"/>
        <v>69112</v>
      </c>
      <c r="Q176" s="12">
        <f>4*('Assets v. Liab'!H171-'Assets v. Liab'!H172)</f>
        <v>-136057.91000000015</v>
      </c>
      <c r="R176" s="12">
        <f t="shared" si="51"/>
        <v>-161307.91000000015</v>
      </c>
      <c r="S176" s="12"/>
      <c r="T176" s="12">
        <v>-25250</v>
      </c>
      <c r="U176" s="12"/>
      <c r="V176" s="12">
        <f t="shared" si="62"/>
        <v>101000</v>
      </c>
      <c r="W176" s="31">
        <f t="shared" si="43"/>
        <v>256329.19095999983</v>
      </c>
      <c r="X176" s="31">
        <f>Stocks!$Q177</f>
        <v>3499454.23</v>
      </c>
      <c r="Y176" s="40">
        <f t="shared" si="44"/>
        <v>0.07324833362944136</v>
      </c>
      <c r="Z176" s="31">
        <f t="shared" si="52"/>
        <v>86217.19095999983</v>
      </c>
      <c r="AA176" s="33">
        <f t="shared" si="53"/>
        <v>0.024637324935094188</v>
      </c>
      <c r="AB176" s="12">
        <v>4957</v>
      </c>
      <c r="AC176" s="42">
        <f t="shared" si="45"/>
        <v>0.013942303812789995</v>
      </c>
      <c r="AD176" s="40">
        <f t="shared" si="46"/>
        <v>0.017393018148073397</v>
      </c>
      <c r="AE176" s="40">
        <f t="shared" si="47"/>
        <v>0.020375226951785355</v>
      </c>
      <c r="AF176" s="43">
        <f t="shared" si="54"/>
        <v>0.05171054891264874</v>
      </c>
      <c r="AG176" s="44">
        <f t="shared" si="48"/>
        <v>0.023439948805959954</v>
      </c>
      <c r="AH176" s="10">
        <f t="shared" si="55"/>
        <v>1988</v>
      </c>
      <c r="AI176" s="7">
        <f t="shared" si="56"/>
        <v>-0.0018960529486383656</v>
      </c>
      <c r="AJ176" s="40">
        <f t="shared" si="59"/>
        <v>0.032061203048302435</v>
      </c>
      <c r="AK176" s="42">
        <f t="shared" si="57"/>
        <v>0.04319916430028635</v>
      </c>
      <c r="AL176" s="42">
        <f t="shared" si="58"/>
        <v>-0.0026988561833945243</v>
      </c>
      <c r="AM176" s="7">
        <v>0</v>
      </c>
      <c r="AN176" s="40">
        <f t="shared" si="60"/>
        <v>0.018559302924321938</v>
      </c>
    </row>
    <row r="177" spans="1:40" ht="12.75">
      <c r="A177" s="11">
        <v>32234</v>
      </c>
      <c r="B177" s="12">
        <v>22708.635</v>
      </c>
      <c r="C177" s="12">
        <v>9282.8136</v>
      </c>
      <c r="D177" s="13">
        <v>1199.1542</v>
      </c>
      <c r="E177" s="12">
        <v>10800</v>
      </c>
      <c r="F177" s="12">
        <v>7610</v>
      </c>
      <c r="G177" s="14">
        <v>6871.6446</v>
      </c>
      <c r="H177" s="14">
        <v>10544.105</v>
      </c>
      <c r="I177" s="14">
        <v>22416.707</v>
      </c>
      <c r="J177" s="31">
        <f t="shared" si="49"/>
        <v>69016.35239999999</v>
      </c>
      <c r="K177" s="12">
        <f>Inflows!J174</f>
        <v>35690.33344</v>
      </c>
      <c r="L177" s="31">
        <f t="shared" si="50"/>
        <v>133304.07583999995</v>
      </c>
      <c r="M177" s="12"/>
      <c r="N177" s="12">
        <v>18822</v>
      </c>
      <c r="O177" s="12"/>
      <c r="P177" s="12">
        <f t="shared" si="61"/>
        <v>75288</v>
      </c>
      <c r="Q177" s="12">
        <f>4*('Assets v. Liab'!H172-'Assets v. Liab'!H173)</f>
        <v>-191698.14919999987</v>
      </c>
      <c r="R177" s="12">
        <f t="shared" si="51"/>
        <v>-226573.14919999987</v>
      </c>
      <c r="S177" s="12"/>
      <c r="T177" s="12">
        <v>-34875</v>
      </c>
      <c r="U177" s="12"/>
      <c r="V177" s="12">
        <f t="shared" si="62"/>
        <v>139500</v>
      </c>
      <c r="W177" s="31">
        <f t="shared" si="43"/>
        <v>156393.92664000008</v>
      </c>
      <c r="X177" s="31">
        <f>Stocks!$Q178</f>
        <v>3644002.83</v>
      </c>
      <c r="Y177" s="40">
        <f t="shared" si="44"/>
        <v>0.04291816827156528</v>
      </c>
      <c r="Z177" s="31">
        <f t="shared" si="52"/>
        <v>-58394.07335999992</v>
      </c>
      <c r="AA177" s="33">
        <f t="shared" si="53"/>
        <v>-0.01602470582054952</v>
      </c>
      <c r="AB177" s="12">
        <v>5066.5</v>
      </c>
      <c r="AC177" s="42">
        <f t="shared" si="45"/>
        <v>0.014859962498766408</v>
      </c>
      <c r="AD177" s="40">
        <f t="shared" si="46"/>
        <v>-0.011525525187012716</v>
      </c>
      <c r="AE177" s="40">
        <f t="shared" si="47"/>
        <v>0.027533800453962302</v>
      </c>
      <c r="AF177" s="43">
        <f t="shared" si="54"/>
        <v>0.030868237765715994</v>
      </c>
      <c r="AG177" s="44">
        <f t="shared" si="48"/>
        <v>0.02492713212300112</v>
      </c>
      <c r="AH177" s="10">
        <f t="shared" si="55"/>
        <v>1988</v>
      </c>
      <c r="AI177" s="7">
        <f t="shared" si="56"/>
        <v>-0.004448895084865149</v>
      </c>
      <c r="AJ177" s="40">
        <f t="shared" si="59"/>
        <v>0.03215331129717636</v>
      </c>
      <c r="AK177" s="42">
        <f t="shared" si="57"/>
        <v>0.04453685180411152</v>
      </c>
      <c r="AL177" s="42">
        <f t="shared" si="58"/>
        <v>-0.006300362243096847</v>
      </c>
      <c r="AM177" s="7">
        <v>0</v>
      </c>
      <c r="AN177" s="40">
        <f t="shared" si="60"/>
        <v>0.02136996458855999</v>
      </c>
    </row>
    <row r="178" spans="1:40" ht="12.75">
      <c r="A178" s="11">
        <v>32325</v>
      </c>
      <c r="B178" s="12">
        <v>19225.791</v>
      </c>
      <c r="C178" s="12">
        <v>10271.668</v>
      </c>
      <c r="D178" s="13">
        <v>1393.91</v>
      </c>
      <c r="E178" s="12">
        <v>11900</v>
      </c>
      <c r="F178" s="12">
        <v>8610</v>
      </c>
      <c r="G178" s="14">
        <v>7251.9573</v>
      </c>
      <c r="H178" s="14">
        <v>11768.094</v>
      </c>
      <c r="I178" s="14">
        <v>25794.243</v>
      </c>
      <c r="J178" s="31">
        <f t="shared" si="49"/>
        <v>70421.42030000001</v>
      </c>
      <c r="K178" s="12">
        <f>Inflows!J175</f>
        <v>34261.77899</v>
      </c>
      <c r="L178" s="31">
        <f t="shared" si="50"/>
        <v>144638.56524000005</v>
      </c>
      <c r="M178" s="12"/>
      <c r="N178" s="12">
        <v>22588</v>
      </c>
      <c r="O178" s="12"/>
      <c r="P178" s="12">
        <f t="shared" si="61"/>
        <v>90352</v>
      </c>
      <c r="Q178" s="12">
        <f>4*('Assets v. Liab'!H173-'Assets v. Liab'!H174)</f>
        <v>-82036.27160000056</v>
      </c>
      <c r="R178" s="12">
        <f t="shared" si="51"/>
        <v>-102786.27160000056</v>
      </c>
      <c r="S178" s="12"/>
      <c r="T178" s="12">
        <v>-20750</v>
      </c>
      <c r="U178" s="12"/>
      <c r="V178" s="12">
        <f t="shared" si="62"/>
        <v>83000</v>
      </c>
      <c r="W178" s="31">
        <f t="shared" si="43"/>
        <v>235954.2936399995</v>
      </c>
      <c r="X178" s="31">
        <f>Stocks!$Q179</f>
        <v>3578935.26</v>
      </c>
      <c r="Y178" s="40">
        <f t="shared" si="44"/>
        <v>0.06592862862794548</v>
      </c>
      <c r="Z178" s="31">
        <f t="shared" si="52"/>
        <v>62602.293639999494</v>
      </c>
      <c r="AA178" s="33">
        <f t="shared" si="53"/>
        <v>0.0174918765197221</v>
      </c>
      <c r="AB178" s="12">
        <v>5151.5</v>
      </c>
      <c r="AC178" s="42">
        <f t="shared" si="45"/>
        <v>0.017538969232262447</v>
      </c>
      <c r="AD178" s="40">
        <f t="shared" si="46"/>
        <v>0.012152245683781324</v>
      </c>
      <c r="AE178" s="40">
        <f t="shared" si="47"/>
        <v>0.016111812093564982</v>
      </c>
      <c r="AF178" s="43">
        <f t="shared" si="54"/>
        <v>0.045803027009608754</v>
      </c>
      <c r="AG178" s="44">
        <f t="shared" si="48"/>
        <v>0.021487721462723527</v>
      </c>
      <c r="AH178" s="10">
        <f t="shared" si="55"/>
        <v>1988</v>
      </c>
      <c r="AI178" s="7">
        <f t="shared" si="56"/>
        <v>0.0001383832158755767</v>
      </c>
      <c r="AJ178" s="40">
        <f t="shared" si="59"/>
        <v>0.037607060452412806</v>
      </c>
      <c r="AK178" s="42">
        <f t="shared" si="57"/>
        <v>0.053859586595317116</v>
      </c>
      <c r="AL178" s="42">
        <f t="shared" si="58"/>
        <v>-7.7887705853809E-05</v>
      </c>
      <c r="AM178" s="7">
        <v>0</v>
      </c>
      <c r="AN178" s="40">
        <f t="shared" si="60"/>
        <v>0.02172930832932158</v>
      </c>
    </row>
    <row r="179" spans="1:40" ht="12.75">
      <c r="A179" s="11">
        <v>32417</v>
      </c>
      <c r="B179" s="12">
        <v>20084.46</v>
      </c>
      <c r="C179" s="12">
        <v>16703.324</v>
      </c>
      <c r="D179" s="13">
        <v>1604.8478</v>
      </c>
      <c r="E179" s="12">
        <v>12800</v>
      </c>
      <c r="F179" s="12">
        <v>9240</v>
      </c>
      <c r="G179" s="14">
        <v>7598.5887</v>
      </c>
      <c r="H179" s="14">
        <v>13538.55</v>
      </c>
      <c r="I179" s="14">
        <v>30865.895</v>
      </c>
      <c r="J179" s="31">
        <f t="shared" si="49"/>
        <v>81569.7705</v>
      </c>
      <c r="K179" s="12">
        <f>Inflows!J176</f>
        <v>37022.955649999996</v>
      </c>
      <c r="L179" s="31">
        <f t="shared" si="50"/>
        <v>178187.2594</v>
      </c>
      <c r="M179" s="12"/>
      <c r="N179" s="12">
        <v>20253</v>
      </c>
      <c r="O179" s="12"/>
      <c r="P179" s="12">
        <f t="shared" si="61"/>
        <v>81012</v>
      </c>
      <c r="Q179" s="12">
        <f>4*('Assets v. Liab'!H174-'Assets v. Liab'!H175)</f>
        <v>-480205.4008000009</v>
      </c>
      <c r="R179" s="12">
        <f t="shared" si="51"/>
        <v>-528830.4008000009</v>
      </c>
      <c r="S179" s="12"/>
      <c r="T179" s="12">
        <v>-48625</v>
      </c>
      <c r="U179" s="12"/>
      <c r="V179" s="12">
        <f t="shared" si="62"/>
        <v>194500</v>
      </c>
      <c r="W179" s="31">
        <f t="shared" si="43"/>
        <v>-26506.141400000895</v>
      </c>
      <c r="X179" s="31">
        <f>Stocks!$Q180</f>
        <v>3797828.5300000003</v>
      </c>
      <c r="Y179" s="40">
        <f t="shared" si="44"/>
        <v>-0.006979288609430951</v>
      </c>
      <c r="Z179" s="31">
        <f t="shared" si="52"/>
        <v>-302018.1414000009</v>
      </c>
      <c r="AA179" s="33">
        <f t="shared" si="53"/>
        <v>-0.07952390135949632</v>
      </c>
      <c r="AB179" s="12">
        <v>5258.3</v>
      </c>
      <c r="AC179" s="42">
        <f t="shared" si="45"/>
        <v>0.015406500199684309</v>
      </c>
      <c r="AD179" s="40">
        <f t="shared" si="46"/>
        <v>-0.057436460719244034</v>
      </c>
      <c r="AE179" s="40">
        <f t="shared" si="47"/>
        <v>0.03698914097712188</v>
      </c>
      <c r="AF179" s="43">
        <f t="shared" si="54"/>
        <v>-0.0050408195424378405</v>
      </c>
      <c r="AG179" s="44">
        <f t="shared" si="48"/>
        <v>0.021153624858360837</v>
      </c>
      <c r="AH179" s="10">
        <f t="shared" si="55"/>
        <v>1988</v>
      </c>
      <c r="AI179" s="7">
        <f t="shared" si="56"/>
        <v>-0.009854180518600507</v>
      </c>
      <c r="AJ179" s="40">
        <f t="shared" si="59"/>
        <v>0.030835248536383912</v>
      </c>
      <c r="AK179" s="42">
        <f t="shared" si="57"/>
        <v>0.043778960479880294</v>
      </c>
      <c r="AL179" s="42">
        <f t="shared" si="58"/>
        <v>-0.013354851431307387</v>
      </c>
      <c r="AM179" s="7">
        <v>0</v>
      </c>
      <c r="AN179" s="40">
        <f t="shared" si="60"/>
        <v>0.02525249511910863</v>
      </c>
    </row>
    <row r="180" spans="1:40" ht="12.75">
      <c r="A180" s="11">
        <v>32509</v>
      </c>
      <c r="B180" s="12">
        <v>23097.798</v>
      </c>
      <c r="C180" s="12">
        <v>7201.5984</v>
      </c>
      <c r="D180" s="13">
        <v>1984.2003</v>
      </c>
      <c r="E180" s="12">
        <v>13900</v>
      </c>
      <c r="F180" s="12">
        <v>10400</v>
      </c>
      <c r="G180" s="14">
        <v>8072.8575</v>
      </c>
      <c r="H180" s="14">
        <v>14749.105</v>
      </c>
      <c r="I180" s="14">
        <v>37404.156</v>
      </c>
      <c r="J180" s="31">
        <f t="shared" si="49"/>
        <v>79405.55919999999</v>
      </c>
      <c r="K180" s="12">
        <f>Inflows!J177</f>
        <v>37313.45207</v>
      </c>
      <c r="L180" s="31">
        <f t="shared" si="50"/>
        <v>168368.42851999996</v>
      </c>
      <c r="M180" s="12"/>
      <c r="N180" s="12">
        <v>25867</v>
      </c>
      <c r="O180" s="12"/>
      <c r="P180" s="12">
        <f t="shared" si="61"/>
        <v>103468</v>
      </c>
      <c r="Q180" s="12">
        <f>4*('Assets v. Liab'!H175-'Assets v. Liab'!H176)</f>
        <v>-66467.1547999978</v>
      </c>
      <c r="R180" s="12">
        <f t="shared" si="51"/>
        <v>-109542.1547999978</v>
      </c>
      <c r="S180" s="12"/>
      <c r="T180" s="12">
        <v>-43075</v>
      </c>
      <c r="U180" s="12"/>
      <c r="V180" s="12">
        <f t="shared" si="62"/>
        <v>172300</v>
      </c>
      <c r="W180" s="31">
        <f t="shared" si="43"/>
        <v>377669.27372000215</v>
      </c>
      <c r="X180" s="31">
        <f>Stocks!$Q181</f>
        <v>3886275.8</v>
      </c>
      <c r="Y180" s="40">
        <f t="shared" si="44"/>
        <v>0.0971802551223982</v>
      </c>
      <c r="Z180" s="31">
        <f t="shared" si="52"/>
        <v>101901.27372000215</v>
      </c>
      <c r="AA180" s="33">
        <f t="shared" si="53"/>
        <v>0.026220803402579446</v>
      </c>
      <c r="AB180" s="12">
        <v>5379</v>
      </c>
      <c r="AC180" s="42">
        <f t="shared" si="45"/>
        <v>0.019235545640453617</v>
      </c>
      <c r="AD180" s="40">
        <f t="shared" si="46"/>
        <v>0.018944278438371844</v>
      </c>
      <c r="AE180" s="40">
        <f t="shared" si="47"/>
        <v>0.03203197620375534</v>
      </c>
      <c r="AF180" s="43">
        <f t="shared" si="54"/>
        <v>0.07021180028258081</v>
      </c>
      <c r="AG180" s="44">
        <f t="shared" si="48"/>
        <v>0.02377370952416707</v>
      </c>
      <c r="AH180" s="10">
        <f t="shared" si="55"/>
        <v>1989</v>
      </c>
      <c r="AI180" s="7">
        <f t="shared" si="56"/>
        <v>-0.009466365446025894</v>
      </c>
      <c r="AJ180" s="40">
        <f t="shared" si="59"/>
        <v>0.035460561378866925</v>
      </c>
      <c r="AK180" s="42">
        <f t="shared" si="57"/>
        <v>0.0497619408531195</v>
      </c>
      <c r="AL180" s="42">
        <f t="shared" si="58"/>
        <v>-0.012958981814436072</v>
      </c>
      <c r="AM180" s="7">
        <v>0</v>
      </c>
      <c r="AN180" s="40">
        <f t="shared" si="60"/>
        <v>0.028166682432101124</v>
      </c>
    </row>
    <row r="181" spans="1:40" ht="12.75">
      <c r="A181" s="11">
        <v>32599</v>
      </c>
      <c r="B181" s="12">
        <v>25755.094</v>
      </c>
      <c r="C181" s="12">
        <v>9520.4448</v>
      </c>
      <c r="D181" s="13">
        <v>2304.2901</v>
      </c>
      <c r="E181" s="12">
        <v>14500</v>
      </c>
      <c r="F181" s="12">
        <v>11200</v>
      </c>
      <c r="G181" s="14">
        <v>8130.2319</v>
      </c>
      <c r="H181" s="14">
        <v>14869.564</v>
      </c>
      <c r="I181" s="14">
        <v>37805.675</v>
      </c>
      <c r="J181" s="31">
        <f t="shared" si="49"/>
        <v>86279.6248</v>
      </c>
      <c r="K181" s="12">
        <f>Inflows!J178</f>
        <v>38196.61137</v>
      </c>
      <c r="L181" s="31">
        <f t="shared" si="50"/>
        <v>192332.05372000003</v>
      </c>
      <c r="M181" s="12"/>
      <c r="N181" s="12">
        <v>25859</v>
      </c>
      <c r="O181" s="12"/>
      <c r="P181" s="12">
        <f t="shared" si="61"/>
        <v>103436</v>
      </c>
      <c r="Q181" s="12">
        <f>4*('Assets v. Liab'!H176-'Assets v. Liab'!H177)</f>
        <v>-204444.2624000013</v>
      </c>
      <c r="R181" s="12">
        <f t="shared" si="51"/>
        <v>-229119.2624000013</v>
      </c>
      <c r="S181" s="12"/>
      <c r="T181" s="12">
        <v>-24675</v>
      </c>
      <c r="U181" s="12"/>
      <c r="V181" s="12">
        <f t="shared" si="62"/>
        <v>98700</v>
      </c>
      <c r="W181" s="31">
        <f t="shared" si="43"/>
        <v>190023.79131999874</v>
      </c>
      <c r="X181" s="31">
        <f>Stocks!$Q182</f>
        <v>4112692.38</v>
      </c>
      <c r="Y181" s="40">
        <f t="shared" si="44"/>
        <v>0.046204231623080634</v>
      </c>
      <c r="Z181" s="31">
        <f t="shared" si="52"/>
        <v>-12112.208680001262</v>
      </c>
      <c r="AA181" s="33">
        <f t="shared" si="53"/>
        <v>-0.0029450801472297966</v>
      </c>
      <c r="AB181" s="12">
        <v>5461.7</v>
      </c>
      <c r="AC181" s="42">
        <f t="shared" si="45"/>
        <v>0.018938425764871744</v>
      </c>
      <c r="AD181" s="40">
        <f t="shared" si="46"/>
        <v>-0.002217662757017277</v>
      </c>
      <c r="AE181" s="40">
        <f t="shared" si="47"/>
        <v>0.018071296482780087</v>
      </c>
      <c r="AF181" s="43">
        <f t="shared" si="54"/>
        <v>0.034792059490634554</v>
      </c>
      <c r="AG181" s="44">
        <f t="shared" si="48"/>
        <v>0.025049375562584627</v>
      </c>
      <c r="AH181" s="10">
        <f t="shared" si="55"/>
        <v>1989</v>
      </c>
      <c r="AI181" s="7">
        <f t="shared" si="56"/>
        <v>-0.007139399838527035</v>
      </c>
      <c r="AJ181" s="40">
        <f t="shared" si="59"/>
        <v>0.036441516810096566</v>
      </c>
      <c r="AK181" s="42">
        <f t="shared" si="57"/>
        <v>0.05058345669099834</v>
      </c>
      <c r="AL181" s="42">
        <f t="shared" si="58"/>
        <v>-0.009689075396106143</v>
      </c>
      <c r="AM181" s="7">
        <v>0</v>
      </c>
      <c r="AN181" s="40">
        <f t="shared" si="60"/>
        <v>0.02580105643930557</v>
      </c>
    </row>
    <row r="182" spans="1:40" ht="12.75">
      <c r="A182" s="11">
        <v>32690</v>
      </c>
      <c r="B182" s="12">
        <v>21673.322</v>
      </c>
      <c r="C182" s="12">
        <v>10377.581</v>
      </c>
      <c r="D182" s="13">
        <v>2179.6073</v>
      </c>
      <c r="E182" s="12">
        <v>13800</v>
      </c>
      <c r="F182" s="12">
        <v>10500</v>
      </c>
      <c r="G182" s="14">
        <v>7677.8468</v>
      </c>
      <c r="H182" s="14">
        <v>13539.179</v>
      </c>
      <c r="I182" s="14">
        <v>36237.617</v>
      </c>
      <c r="J182" s="31">
        <f t="shared" si="49"/>
        <v>79747.53610000001</v>
      </c>
      <c r="K182" s="12">
        <f>Inflows!J179</f>
        <v>40318.087999999996</v>
      </c>
      <c r="L182" s="31">
        <f t="shared" si="50"/>
        <v>157717.79240000006</v>
      </c>
      <c r="M182" s="12"/>
      <c r="N182" s="12">
        <v>26729</v>
      </c>
      <c r="O182" s="12"/>
      <c r="P182" s="12">
        <f t="shared" si="61"/>
        <v>106916</v>
      </c>
      <c r="Q182" s="12">
        <f>4*('Assets v. Liab'!H177-'Assets v. Liab'!H178)</f>
        <v>-102611.64519999921</v>
      </c>
      <c r="R182" s="12">
        <f t="shared" si="51"/>
        <v>-139186.6451999992</v>
      </c>
      <c r="S182" s="12"/>
      <c r="T182" s="12">
        <v>-36575</v>
      </c>
      <c r="U182" s="12"/>
      <c r="V182" s="12">
        <f t="shared" si="62"/>
        <v>146300</v>
      </c>
      <c r="W182" s="31">
        <f t="shared" si="43"/>
        <v>308322.1472000008</v>
      </c>
      <c r="X182" s="31">
        <f>Stocks!$Q183</f>
        <v>4391330.350000001</v>
      </c>
      <c r="Y182" s="40">
        <f t="shared" si="44"/>
        <v>0.07021155837205478</v>
      </c>
      <c r="Z182" s="31">
        <f t="shared" si="52"/>
        <v>55106.14720000085</v>
      </c>
      <c r="AA182" s="33">
        <f t="shared" si="53"/>
        <v>0.012548850304555393</v>
      </c>
      <c r="AB182" s="12">
        <v>5527.5</v>
      </c>
      <c r="AC182" s="42">
        <f t="shared" si="45"/>
        <v>0.019342559927634555</v>
      </c>
      <c r="AD182" s="40">
        <f t="shared" si="46"/>
        <v>0.009969452229760443</v>
      </c>
      <c r="AE182" s="40">
        <f t="shared" si="47"/>
        <v>0.02646766169154229</v>
      </c>
      <c r="AF182" s="43">
        <f t="shared" si="54"/>
        <v>0.05577967384893728</v>
      </c>
      <c r="AG182" s="44">
        <f t="shared" si="48"/>
        <v>0.01974191898361734</v>
      </c>
      <c r="AH182" s="10">
        <f t="shared" si="55"/>
        <v>1989</v>
      </c>
      <c r="AI182" s="7">
        <f t="shared" si="56"/>
        <v>-0.007685098202032256</v>
      </c>
      <c r="AJ182" s="40">
        <f t="shared" si="59"/>
        <v>0.0389356785199287</v>
      </c>
      <c r="AK182" s="42">
        <f t="shared" si="57"/>
        <v>0.051654189127025664</v>
      </c>
      <c r="AL182" s="42">
        <f t="shared" si="58"/>
        <v>-0.010924831949897818</v>
      </c>
      <c r="AM182" s="7">
        <v>0</v>
      </c>
      <c r="AN182" s="40">
        <f t="shared" si="60"/>
        <v>0.0283900188387999</v>
      </c>
    </row>
    <row r="183" spans="1:40" ht="12.75">
      <c r="A183" s="11">
        <v>32782</v>
      </c>
      <c r="B183" s="12">
        <v>21967.706</v>
      </c>
      <c r="C183" s="12">
        <v>16772.092</v>
      </c>
      <c r="D183" s="13">
        <v>1990.6764</v>
      </c>
      <c r="E183" s="12">
        <v>13800</v>
      </c>
      <c r="F183" s="12">
        <v>10700</v>
      </c>
      <c r="G183" s="14">
        <v>7563.6085</v>
      </c>
      <c r="H183" s="14">
        <v>13557.852</v>
      </c>
      <c r="I183" s="14">
        <v>35490.511</v>
      </c>
      <c r="J183" s="31">
        <f t="shared" si="49"/>
        <v>86351.9349</v>
      </c>
      <c r="K183" s="12">
        <f>Inflows!J180</f>
        <v>33689.19121</v>
      </c>
      <c r="L183" s="31">
        <f t="shared" si="50"/>
        <v>210650.97475999998</v>
      </c>
      <c r="M183" s="12"/>
      <c r="N183" s="12">
        <v>25074</v>
      </c>
      <c r="O183" s="12"/>
      <c r="P183" s="12">
        <f t="shared" si="61"/>
        <v>100296</v>
      </c>
      <c r="Q183" s="12">
        <f>4*('Assets v. Liab'!H178-'Assets v. Liab'!H179)</f>
        <v>-243645.59519999847</v>
      </c>
      <c r="R183" s="12">
        <f t="shared" si="51"/>
        <v>-263470.59519999847</v>
      </c>
      <c r="S183" s="12"/>
      <c r="T183" s="12">
        <v>-19825</v>
      </c>
      <c r="U183" s="12"/>
      <c r="V183" s="12">
        <f t="shared" si="62"/>
        <v>79300</v>
      </c>
      <c r="W183" s="31">
        <f t="shared" si="43"/>
        <v>146601.37956000151</v>
      </c>
      <c r="X183" s="31">
        <f>Stocks!$Q184</f>
        <v>4512289.359999999</v>
      </c>
      <c r="Y183" s="40">
        <f t="shared" si="44"/>
        <v>0.03248935692368841</v>
      </c>
      <c r="Z183" s="31">
        <f t="shared" si="52"/>
        <v>-32994.620439998485</v>
      </c>
      <c r="AA183" s="33">
        <f t="shared" si="53"/>
        <v>-0.0073121685706783865</v>
      </c>
      <c r="AB183" s="12">
        <v>5588</v>
      </c>
      <c r="AC183" s="42">
        <f t="shared" si="45"/>
        <v>0.017948460987831066</v>
      </c>
      <c r="AD183" s="40">
        <f t="shared" si="46"/>
        <v>-0.005904549112383408</v>
      </c>
      <c r="AE183" s="40">
        <f t="shared" si="47"/>
        <v>0.014191123836793128</v>
      </c>
      <c r="AF183" s="43">
        <f t="shared" si="54"/>
        <v>0.026235035712240787</v>
      </c>
      <c r="AG183" s="44">
        <f t="shared" si="48"/>
        <v>0.019473667796871964</v>
      </c>
      <c r="AH183" s="10">
        <f t="shared" si="55"/>
        <v>1989</v>
      </c>
      <c r="AI183" s="7">
        <f t="shared" si="56"/>
        <v>0.005197879699682901</v>
      </c>
      <c r="AJ183" s="40">
        <f t="shared" si="59"/>
        <v>0.046754642333598356</v>
      </c>
      <c r="AK183" s="42">
        <f t="shared" si="57"/>
        <v>0.0615213505103055</v>
      </c>
      <c r="AL183" s="42">
        <f t="shared" si="58"/>
        <v>0.007128101247306664</v>
      </c>
      <c r="AM183" s="7">
        <v>0</v>
      </c>
      <c r="AN183" s="40">
        <f t="shared" si="60"/>
        <v>0.022690514553717712</v>
      </c>
    </row>
    <row r="184" spans="1:40" ht="12.75">
      <c r="A184" s="11">
        <v>32874</v>
      </c>
      <c r="B184" s="12">
        <v>24275.649</v>
      </c>
      <c r="C184" s="12">
        <v>7154.2741</v>
      </c>
      <c r="D184" s="13">
        <v>2316.0723</v>
      </c>
      <c r="E184" s="12">
        <v>13100</v>
      </c>
      <c r="F184" s="12">
        <v>10700</v>
      </c>
      <c r="G184" s="14">
        <v>7942.2101</v>
      </c>
      <c r="H184" s="14">
        <v>13027.527</v>
      </c>
      <c r="I184" s="14">
        <v>35038.575</v>
      </c>
      <c r="J184" s="31">
        <f t="shared" si="49"/>
        <v>78515.7325</v>
      </c>
      <c r="K184" s="12">
        <f>Inflows!J181</f>
        <v>28168.72896</v>
      </c>
      <c r="L184" s="31">
        <f t="shared" si="50"/>
        <v>201388.01416</v>
      </c>
      <c r="M184" s="12"/>
      <c r="N184" s="12">
        <v>29890</v>
      </c>
      <c r="O184" s="12"/>
      <c r="P184" s="12">
        <f t="shared" si="61"/>
        <v>119560</v>
      </c>
      <c r="Q184" s="12">
        <f>4*('Assets v. Liab'!H179-'Assets v. Liab'!H180)</f>
        <v>-251531.19040000066</v>
      </c>
      <c r="R184" s="12">
        <f t="shared" si="51"/>
        <v>-268781.19040000066</v>
      </c>
      <c r="S184" s="12"/>
      <c r="T184" s="12">
        <v>-17250</v>
      </c>
      <c r="U184" s="12">
        <f>SUM(W184:W187)/4</f>
        <v>263241.9234619997</v>
      </c>
      <c r="V184" s="12">
        <f t="shared" si="62"/>
        <v>69000</v>
      </c>
      <c r="W184" s="31">
        <f t="shared" si="43"/>
        <v>138416.82375999933</v>
      </c>
      <c r="X184" s="31">
        <f>Stocks!$Q185</f>
        <v>4438952.83</v>
      </c>
      <c r="Y184" s="40">
        <f t="shared" si="44"/>
        <v>0.031182314627118787</v>
      </c>
      <c r="Z184" s="31">
        <f t="shared" si="52"/>
        <v>-50143.17624000067</v>
      </c>
      <c r="AA184" s="33">
        <f t="shared" si="53"/>
        <v>-0.011296172354235327</v>
      </c>
      <c r="AB184" s="12">
        <v>5720.8</v>
      </c>
      <c r="AC184" s="42">
        <f t="shared" si="45"/>
        <v>0.02089917494056775</v>
      </c>
      <c r="AD184" s="40">
        <f t="shared" si="46"/>
        <v>-0.008765063669416982</v>
      </c>
      <c r="AE184" s="40">
        <f t="shared" si="47"/>
        <v>0.012061250174800727</v>
      </c>
      <c r="AF184" s="43">
        <f t="shared" si="54"/>
        <v>0.024195361445951497</v>
      </c>
      <c r="AG184" s="44">
        <f t="shared" si="48"/>
        <v>0.02187511327981379</v>
      </c>
      <c r="AH184" s="10">
        <f t="shared" si="55"/>
        <v>1990</v>
      </c>
      <c r="AI184" s="7">
        <f t="shared" si="56"/>
        <v>-0.001729455827264306</v>
      </c>
      <c r="AJ184" s="40">
        <f t="shared" si="59"/>
        <v>0.03525053262444103</v>
      </c>
      <c r="AK184" s="42">
        <f t="shared" si="57"/>
        <v>0.04502186538648565</v>
      </c>
      <c r="AL184" s="42">
        <f t="shared" si="58"/>
        <v>-0.002251142691897029</v>
      </c>
      <c r="AM184" s="7">
        <v>0</v>
      </c>
      <c r="AN184" s="40">
        <f t="shared" si="60"/>
        <v>0.01769783304647906</v>
      </c>
    </row>
    <row r="185" spans="1:40" ht="12.75">
      <c r="A185" s="11">
        <v>32964</v>
      </c>
      <c r="B185" s="12">
        <v>27637.872</v>
      </c>
      <c r="C185" s="12">
        <v>9361.1896</v>
      </c>
      <c r="D185" s="13">
        <v>2384.0827</v>
      </c>
      <c r="E185" s="12">
        <v>13200</v>
      </c>
      <c r="F185" s="12">
        <v>11000</v>
      </c>
      <c r="G185" s="14">
        <v>7980.1655</v>
      </c>
      <c r="H185" s="14">
        <v>13218.849</v>
      </c>
      <c r="I185" s="14">
        <v>35142.485</v>
      </c>
      <c r="J185" s="31">
        <f t="shared" si="49"/>
        <v>84782.1588</v>
      </c>
      <c r="K185" s="12">
        <f>Inflows!J182</f>
        <v>29397.797888</v>
      </c>
      <c r="L185" s="31">
        <f t="shared" si="50"/>
        <v>221537.44364800001</v>
      </c>
      <c r="M185" s="12"/>
      <c r="N185" s="12">
        <v>29039</v>
      </c>
      <c r="O185" s="12"/>
      <c r="P185" s="12">
        <f t="shared" si="61"/>
        <v>116156</v>
      </c>
      <c r="Q185" s="12">
        <f>4*('Assets v. Liab'!H180-'Assets v. Liab'!H181)</f>
        <v>5762.294799998403</v>
      </c>
      <c r="R185" s="12">
        <f t="shared" si="51"/>
        <v>-6237.705200001597</v>
      </c>
      <c r="S185" s="12"/>
      <c r="T185" s="12">
        <v>-12000</v>
      </c>
      <c r="U185" s="12"/>
      <c r="V185" s="12">
        <f t="shared" si="62"/>
        <v>48000</v>
      </c>
      <c r="W185" s="31">
        <f t="shared" si="43"/>
        <v>391455.7384479984</v>
      </c>
      <c r="X185" s="31">
        <f>Stocks!$Q186</f>
        <v>4563293.84</v>
      </c>
      <c r="Y185" s="40">
        <f t="shared" si="44"/>
        <v>0.08578359232900032</v>
      </c>
      <c r="Z185" s="31">
        <f t="shared" si="52"/>
        <v>227299.73844799842</v>
      </c>
      <c r="AA185" s="33">
        <f t="shared" si="53"/>
        <v>0.0498104541188166</v>
      </c>
      <c r="AB185" s="12">
        <v>5800</v>
      </c>
      <c r="AC185" s="42">
        <f t="shared" si="45"/>
        <v>0.020026896551724137</v>
      </c>
      <c r="AD185" s="40">
        <f t="shared" si="46"/>
        <v>0.03918961007724111</v>
      </c>
      <c r="AE185" s="40">
        <f t="shared" si="47"/>
        <v>0.008275862068965517</v>
      </c>
      <c r="AF185" s="43">
        <f t="shared" si="54"/>
        <v>0.06749236869793077</v>
      </c>
      <c r="AG185" s="44">
        <f t="shared" si="48"/>
        <v>0.024226247941990953</v>
      </c>
      <c r="AH185" s="10">
        <f t="shared" si="55"/>
        <v>1990</v>
      </c>
      <c r="AI185" s="7">
        <f t="shared" si="56"/>
        <v>0.00862236238130029</v>
      </c>
      <c r="AJ185" s="40">
        <f t="shared" si="59"/>
        <v>0.04342560992626508</v>
      </c>
      <c r="AK185" s="42">
        <f t="shared" si="57"/>
        <v>0.05491670556296557</v>
      </c>
      <c r="AL185" s="42">
        <f t="shared" si="58"/>
        <v>0.01093774087461457</v>
      </c>
      <c r="AM185" s="7">
        <v>0</v>
      </c>
      <c r="AN185" s="40">
        <f t="shared" si="60"/>
        <v>0.015248974443025413</v>
      </c>
    </row>
    <row r="186" spans="1:40" ht="12.75">
      <c r="A186" s="11">
        <v>33055</v>
      </c>
      <c r="B186" s="12">
        <v>22866.862</v>
      </c>
      <c r="C186" s="12">
        <v>10363.952</v>
      </c>
      <c r="D186" s="13">
        <v>2364.1782</v>
      </c>
      <c r="E186" s="12">
        <v>13100</v>
      </c>
      <c r="F186" s="12">
        <v>11400</v>
      </c>
      <c r="G186" s="14">
        <v>8011.9365</v>
      </c>
      <c r="H186" s="14">
        <v>13211.651</v>
      </c>
      <c r="I186" s="14">
        <v>34985.061</v>
      </c>
      <c r="J186" s="31">
        <f t="shared" si="49"/>
        <v>81318.5797</v>
      </c>
      <c r="K186" s="12">
        <f>Inflows!J183</f>
        <v>34314.09125</v>
      </c>
      <c r="L186" s="31">
        <f t="shared" si="50"/>
        <v>188017.95380000002</v>
      </c>
      <c r="M186" s="12"/>
      <c r="N186" s="12">
        <v>29442</v>
      </c>
      <c r="O186" s="12"/>
      <c r="P186" s="12">
        <f t="shared" si="61"/>
        <v>117768</v>
      </c>
      <c r="Q186" s="12">
        <f>4*('Assets v. Liab'!H181-'Assets v. Liab'!H182)</f>
        <v>-61805.68360000104</v>
      </c>
      <c r="R186" s="12">
        <f t="shared" si="51"/>
        <v>-80305.68360000104</v>
      </c>
      <c r="S186" s="12"/>
      <c r="T186" s="12">
        <v>-18500</v>
      </c>
      <c r="U186" s="12"/>
      <c r="V186" s="12">
        <f t="shared" si="62"/>
        <v>74000</v>
      </c>
      <c r="W186" s="31">
        <f t="shared" si="43"/>
        <v>317980.270199999</v>
      </c>
      <c r="X186" s="31">
        <f>Stocks!$Q187</f>
        <v>4055321.32</v>
      </c>
      <c r="Y186" s="40">
        <f t="shared" si="44"/>
        <v>0.07841062276169992</v>
      </c>
      <c r="Z186" s="31">
        <f t="shared" si="52"/>
        <v>126212.27019999898</v>
      </c>
      <c r="AA186" s="33">
        <f t="shared" si="53"/>
        <v>0.031122631288807216</v>
      </c>
      <c r="AB186" s="12">
        <v>5844.9</v>
      </c>
      <c r="AC186" s="42">
        <f t="shared" si="45"/>
        <v>0.020148847713391163</v>
      </c>
      <c r="AD186" s="40">
        <f t="shared" si="46"/>
        <v>0.021593572208249753</v>
      </c>
      <c r="AE186" s="40">
        <f t="shared" si="47"/>
        <v>0.012660610104535577</v>
      </c>
      <c r="AF186" s="43">
        <f t="shared" si="54"/>
        <v>0.05440303002617649</v>
      </c>
      <c r="AG186" s="44">
        <f t="shared" si="48"/>
        <v>0.02255492001309529</v>
      </c>
      <c r="AH186" s="10">
        <f t="shared" si="55"/>
        <v>1990</v>
      </c>
      <c r="AI186" s="7">
        <f t="shared" si="56"/>
        <v>0.011528392375922616</v>
      </c>
      <c r="AJ186" s="40">
        <f t="shared" si="59"/>
        <v>0.043081448970574886</v>
      </c>
      <c r="AK186" s="42">
        <f t="shared" si="57"/>
        <v>0.05696647166037686</v>
      </c>
      <c r="AL186" s="42">
        <f t="shared" si="58"/>
        <v>0.015581186120677524</v>
      </c>
      <c r="AM186" s="7">
        <v>0</v>
      </c>
      <c r="AN186" s="40">
        <f t="shared" si="60"/>
        <v>0.011797211546273736</v>
      </c>
    </row>
    <row r="187" spans="1:40" ht="12.75">
      <c r="A187" s="11">
        <v>33147</v>
      </c>
      <c r="B187" s="12">
        <v>23690.572</v>
      </c>
      <c r="C187" s="12">
        <v>16929.239</v>
      </c>
      <c r="D187" s="13">
        <v>2063.7233</v>
      </c>
      <c r="E187" s="12">
        <v>13200</v>
      </c>
      <c r="F187" s="12">
        <v>11500</v>
      </c>
      <c r="G187" s="14">
        <v>7913.0259</v>
      </c>
      <c r="H187" s="14">
        <v>13327.812</v>
      </c>
      <c r="I187" s="14">
        <v>35245.715</v>
      </c>
      <c r="J187" s="31">
        <f t="shared" si="49"/>
        <v>88624.3722</v>
      </c>
      <c r="K187" s="12">
        <f>Inflows!J184</f>
        <v>14400.86434</v>
      </c>
      <c r="L187" s="31">
        <f t="shared" si="50"/>
        <v>296894.03144</v>
      </c>
      <c r="M187" s="12"/>
      <c r="N187" s="12">
        <v>29970</v>
      </c>
      <c r="O187" s="12"/>
      <c r="P187" s="12">
        <f t="shared" si="61"/>
        <v>119880</v>
      </c>
      <c r="Q187" s="12">
        <f>4*('Assets v. Liab'!H182-'Assets v. Liab'!H183)</f>
        <v>-272659.16999999806</v>
      </c>
      <c r="R187" s="12">
        <f t="shared" si="51"/>
        <v>-287909.16999999806</v>
      </c>
      <c r="S187" s="12"/>
      <c r="T187" s="12">
        <v>-15250</v>
      </c>
      <c r="U187" s="12"/>
      <c r="V187" s="12">
        <f t="shared" si="62"/>
        <v>61000</v>
      </c>
      <c r="W187" s="31">
        <f t="shared" si="43"/>
        <v>205114.86144000193</v>
      </c>
      <c r="X187" s="31">
        <f>Stocks!$Q188</f>
        <v>4416054.46</v>
      </c>
      <c r="Y187" s="40">
        <f t="shared" si="44"/>
        <v>0.0464475389282228</v>
      </c>
      <c r="Z187" s="31">
        <f t="shared" si="52"/>
        <v>24234.86144000193</v>
      </c>
      <c r="AA187" s="33">
        <f t="shared" si="53"/>
        <v>0.005487899132476263</v>
      </c>
      <c r="AB187" s="12">
        <v>5847.3</v>
      </c>
      <c r="AC187" s="42">
        <f t="shared" si="45"/>
        <v>0.020501770047714328</v>
      </c>
      <c r="AD187" s="40">
        <f t="shared" si="46"/>
        <v>0.004144624260770258</v>
      </c>
      <c r="AE187" s="40">
        <f t="shared" si="47"/>
        <v>0.010432165272860979</v>
      </c>
      <c r="AF187" s="43">
        <f t="shared" si="54"/>
        <v>0.035078559581345564</v>
      </c>
      <c r="AG187" s="44">
        <f t="shared" si="48"/>
        <v>0.021458586812808465</v>
      </c>
      <c r="AH187" s="10">
        <f t="shared" si="55"/>
        <v>1990</v>
      </c>
      <c r="AI187" s="7">
        <f t="shared" si="56"/>
        <v>0.014040685719211035</v>
      </c>
      <c r="AJ187" s="40">
        <f t="shared" si="59"/>
        <v>0.04529232993785108</v>
      </c>
      <c r="AK187" s="42">
        <f t="shared" si="57"/>
        <v>0.06045601716151046</v>
      </c>
      <c r="AL187" s="42">
        <f t="shared" si="58"/>
        <v>0.01878120304646619</v>
      </c>
      <c r="AM187" s="7">
        <v>0</v>
      </c>
      <c r="AN187" s="40">
        <f t="shared" si="60"/>
        <v>0.010857471905290699</v>
      </c>
    </row>
    <row r="188" spans="1:40" ht="12.75">
      <c r="A188" s="11">
        <v>33239</v>
      </c>
      <c r="B188" s="12">
        <v>24338.715</v>
      </c>
      <c r="C188" s="12">
        <v>7055.3585</v>
      </c>
      <c r="D188" s="13">
        <v>1798.6711</v>
      </c>
      <c r="E188" s="12">
        <v>12000</v>
      </c>
      <c r="F188" s="12">
        <v>10100</v>
      </c>
      <c r="G188" s="14">
        <v>7657.0639</v>
      </c>
      <c r="H188" s="14">
        <v>10673.093</v>
      </c>
      <c r="I188" s="14">
        <v>30991.268</v>
      </c>
      <c r="J188" s="31">
        <f t="shared" si="49"/>
        <v>73622.9015</v>
      </c>
      <c r="K188" s="12">
        <f>Inflows!J185</f>
        <v>28231.22097</v>
      </c>
      <c r="L188" s="31">
        <f t="shared" si="50"/>
        <v>181566.72212000005</v>
      </c>
      <c r="M188" s="12"/>
      <c r="N188" s="12">
        <v>30177</v>
      </c>
      <c r="O188" s="12"/>
      <c r="P188" s="12">
        <f t="shared" si="61"/>
        <v>120708</v>
      </c>
      <c r="Q188" s="12">
        <f>4*('Assets v. Liab'!H183-'Assets v. Liab'!H184)</f>
        <v>96813.88280000165</v>
      </c>
      <c r="R188" s="12">
        <f t="shared" si="51"/>
        <v>95313.88280000165</v>
      </c>
      <c r="S188" s="12"/>
      <c r="T188" s="12">
        <v>-1500</v>
      </c>
      <c r="U188" s="12"/>
      <c r="V188" s="12">
        <f t="shared" si="62"/>
        <v>6000</v>
      </c>
      <c r="W188" s="31">
        <f t="shared" si="43"/>
        <v>405088.6049200017</v>
      </c>
      <c r="X188" s="31">
        <f>Stocks!$Q189</f>
        <v>4852164.8</v>
      </c>
      <c r="Y188" s="40">
        <f t="shared" si="44"/>
        <v>0.08348615960447216</v>
      </c>
      <c r="Z188" s="31">
        <f t="shared" si="52"/>
        <v>278380.6049200017</v>
      </c>
      <c r="AA188" s="33">
        <f t="shared" si="53"/>
        <v>0.05737245464539904</v>
      </c>
      <c r="AB188" s="12">
        <v>5886.3</v>
      </c>
      <c r="AC188" s="42">
        <f t="shared" si="45"/>
        <v>0.020506600071352122</v>
      </c>
      <c r="AD188" s="40">
        <f t="shared" si="46"/>
        <v>0.047292969254030835</v>
      </c>
      <c r="AE188" s="40">
        <f t="shared" si="47"/>
        <v>0.0010193160389378726</v>
      </c>
      <c r="AF188" s="43">
        <f t="shared" si="54"/>
        <v>0.06881888536432083</v>
      </c>
      <c r="AG188" s="44">
        <f t="shared" si="48"/>
        <v>0.020064211339235635</v>
      </c>
      <c r="AH188" s="10">
        <f t="shared" si="55"/>
        <v>1991</v>
      </c>
      <c r="AI188" s="7">
        <f t="shared" si="56"/>
        <v>0.02805519395007299</v>
      </c>
      <c r="AJ188" s="40">
        <f t="shared" si="59"/>
        <v>0.05644821091744341</v>
      </c>
      <c r="AK188" s="42">
        <f t="shared" si="57"/>
        <v>0.0735319784058488</v>
      </c>
      <c r="AL188" s="42">
        <f t="shared" si="58"/>
        <v>0.03594835979637478</v>
      </c>
      <c r="AM188" s="7">
        <v>0</v>
      </c>
      <c r="AN188" s="40">
        <f t="shared" si="60"/>
        <v>0.008096988371324986</v>
      </c>
    </row>
    <row r="189" spans="1:40" ht="12.75">
      <c r="A189" s="11">
        <v>33329</v>
      </c>
      <c r="B189" s="12">
        <v>27941.463</v>
      </c>
      <c r="C189" s="12">
        <v>9201.2608</v>
      </c>
      <c r="D189" s="13">
        <v>1625.3753</v>
      </c>
      <c r="E189" s="12">
        <v>11100</v>
      </c>
      <c r="F189" s="12">
        <v>9430</v>
      </c>
      <c r="G189" s="14">
        <v>7898.0011</v>
      </c>
      <c r="H189" s="14">
        <v>9872.0219</v>
      </c>
      <c r="I189" s="14">
        <v>27967.704</v>
      </c>
      <c r="J189" s="31">
        <f t="shared" si="49"/>
        <v>77068.12210000001</v>
      </c>
      <c r="K189" s="12">
        <f>Inflows!J186</f>
        <v>37962.15002</v>
      </c>
      <c r="L189" s="31">
        <f t="shared" si="50"/>
        <v>156423.88832000003</v>
      </c>
      <c r="M189" s="12"/>
      <c r="N189" s="12">
        <v>31425</v>
      </c>
      <c r="O189" s="12"/>
      <c r="P189" s="12">
        <f t="shared" si="61"/>
        <v>125700</v>
      </c>
      <c r="Q189" s="12">
        <f>4*('Assets v. Liab'!H184-'Assets v. Liab'!H185)</f>
        <v>44219.117600001395</v>
      </c>
      <c r="R189" s="12">
        <f t="shared" si="51"/>
        <v>47219.117600001395</v>
      </c>
      <c r="S189" s="12"/>
      <c r="T189" s="12">
        <v>3000</v>
      </c>
      <c r="U189" s="12"/>
      <c r="V189" s="12">
        <f t="shared" si="62"/>
        <v>-12000</v>
      </c>
      <c r="W189" s="31">
        <f t="shared" si="43"/>
        <v>314343.0059200014</v>
      </c>
      <c r="X189" s="31">
        <f>Stocks!$Q190</f>
        <v>4796717.52</v>
      </c>
      <c r="Y189" s="40">
        <f t="shared" si="44"/>
        <v>0.06553294093499203</v>
      </c>
      <c r="Z189" s="31">
        <f t="shared" si="52"/>
        <v>200643.00592000142</v>
      </c>
      <c r="AA189" s="33">
        <f t="shared" si="53"/>
        <v>0.04182923115305765</v>
      </c>
      <c r="AB189" s="12">
        <v>5962</v>
      </c>
      <c r="AC189" s="42">
        <f t="shared" si="45"/>
        <v>0.021083529017108353</v>
      </c>
      <c r="AD189" s="40">
        <f t="shared" si="46"/>
        <v>0.03365364071117099</v>
      </c>
      <c r="AE189" s="40">
        <f t="shared" si="47"/>
        <v>-0.0020127474002012745</v>
      </c>
      <c r="AF189" s="43">
        <f t="shared" si="54"/>
        <v>0.052724422328078065</v>
      </c>
      <c r="AG189" s="44">
        <f t="shared" si="48"/>
        <v>0.02330048653771882</v>
      </c>
      <c r="AH189" s="10">
        <f t="shared" si="55"/>
        <v>1991</v>
      </c>
      <c r="AI189" s="7">
        <f t="shared" si="56"/>
        <v>0.026671201608555458</v>
      </c>
      <c r="AJ189" s="40">
        <f t="shared" si="59"/>
        <v>0.05275622432498024</v>
      </c>
      <c r="AK189" s="42">
        <f t="shared" si="57"/>
        <v>0.06846931555734673</v>
      </c>
      <c r="AL189" s="42">
        <f t="shared" si="58"/>
        <v>0.033953054054935046</v>
      </c>
      <c r="AM189" s="7">
        <v>0</v>
      </c>
      <c r="AN189" s="40">
        <f t="shared" si="60"/>
        <v>0.0055248360040332884</v>
      </c>
    </row>
    <row r="190" spans="1:40" ht="12.75">
      <c r="A190" s="11">
        <v>33420</v>
      </c>
      <c r="B190" s="12">
        <v>22690.187</v>
      </c>
      <c r="C190" s="12">
        <v>10204.72</v>
      </c>
      <c r="D190" s="13">
        <v>1382.8223</v>
      </c>
      <c r="E190" s="12">
        <v>10600</v>
      </c>
      <c r="F190" s="12">
        <v>8910</v>
      </c>
      <c r="G190" s="14">
        <v>7379.9734</v>
      </c>
      <c r="H190" s="14">
        <v>9685.7829</v>
      </c>
      <c r="I190" s="14">
        <v>27558.352</v>
      </c>
      <c r="J190" s="31">
        <f t="shared" si="49"/>
        <v>70853.4856</v>
      </c>
      <c r="K190" s="12">
        <f>Inflows!J187</f>
        <v>21056.214030000003</v>
      </c>
      <c r="L190" s="31">
        <f t="shared" si="50"/>
        <v>199189.08628</v>
      </c>
      <c r="M190" s="12"/>
      <c r="N190" s="12">
        <v>31324</v>
      </c>
      <c r="O190" s="12"/>
      <c r="P190" s="12">
        <f t="shared" si="61"/>
        <v>125296</v>
      </c>
      <c r="Q190" s="12">
        <f>4*('Assets v. Liab'!H185-'Assets v. Liab'!H186)</f>
        <v>317574.54599999636</v>
      </c>
      <c r="R190" s="12">
        <f t="shared" si="51"/>
        <v>322324.54599999636</v>
      </c>
      <c r="S190" s="12"/>
      <c r="T190" s="12">
        <v>4750</v>
      </c>
      <c r="U190" s="12"/>
      <c r="V190" s="12">
        <f t="shared" si="62"/>
        <v>-19000</v>
      </c>
      <c r="W190" s="31">
        <f t="shared" si="43"/>
        <v>623059.6322799963</v>
      </c>
      <c r="X190" s="31">
        <f>Stocks!$Q191</f>
        <v>4888914.05</v>
      </c>
      <c r="Y190" s="40">
        <f t="shared" si="44"/>
        <v>0.12744335979479868</v>
      </c>
      <c r="Z190" s="31">
        <f t="shared" si="52"/>
        <v>516763.63227999635</v>
      </c>
      <c r="AA190" s="33">
        <f t="shared" si="53"/>
        <v>0.10570110805691017</v>
      </c>
      <c r="AB190" s="12">
        <v>6015.9</v>
      </c>
      <c r="AC190" s="42">
        <f t="shared" si="45"/>
        <v>0.020827473860935187</v>
      </c>
      <c r="AD190" s="40">
        <f t="shared" si="46"/>
        <v>0.0858996380059503</v>
      </c>
      <c r="AE190" s="40">
        <f t="shared" si="47"/>
        <v>-0.0031582971791419404</v>
      </c>
      <c r="AF190" s="43">
        <f t="shared" si="54"/>
        <v>0.10356881468774352</v>
      </c>
      <c r="AG190" s="44">
        <f t="shared" si="48"/>
        <v>0.01856460291012889</v>
      </c>
      <c r="AH190" s="10">
        <f t="shared" si="55"/>
        <v>1991</v>
      </c>
      <c r="AI190" s="7">
        <f t="shared" si="56"/>
        <v>0.0427477180579806</v>
      </c>
      <c r="AJ190" s="40">
        <f t="shared" si="59"/>
        <v>0.065047670490372</v>
      </c>
      <c r="AK190" s="42">
        <f t="shared" si="57"/>
        <v>0.08072749981562141</v>
      </c>
      <c r="AL190" s="42">
        <f t="shared" si="58"/>
        <v>0.05259767324696078</v>
      </c>
      <c r="AM190" s="7">
        <v>0</v>
      </c>
      <c r="AN190" s="40">
        <f t="shared" si="60"/>
        <v>0.001570109183113909</v>
      </c>
    </row>
    <row r="191" spans="1:40" ht="12.75">
      <c r="A191" s="11">
        <v>33512</v>
      </c>
      <c r="B191" s="12">
        <v>24443.599</v>
      </c>
      <c r="C191" s="12">
        <v>16697.276</v>
      </c>
      <c r="D191" s="13">
        <v>1090.481</v>
      </c>
      <c r="E191" s="12">
        <v>9430</v>
      </c>
      <c r="F191" s="12">
        <v>7710</v>
      </c>
      <c r="G191" s="14">
        <v>6798.4759</v>
      </c>
      <c r="H191" s="14">
        <v>8775.5194</v>
      </c>
      <c r="I191" s="14">
        <v>23451.724</v>
      </c>
      <c r="J191" s="31">
        <f t="shared" si="49"/>
        <v>74945.35130000001</v>
      </c>
      <c r="K191" s="12">
        <f>Inflows!J188</f>
        <v>19947.18054</v>
      </c>
      <c r="L191" s="31">
        <f t="shared" si="50"/>
        <v>219992.68304000003</v>
      </c>
      <c r="M191" s="12"/>
      <c r="N191" s="12">
        <v>32026</v>
      </c>
      <c r="O191" s="12"/>
      <c r="P191" s="12">
        <f t="shared" si="61"/>
        <v>128104</v>
      </c>
      <c r="Q191" s="12">
        <f>4*('Assets v. Liab'!H186-'Assets v. Liab'!H187)</f>
        <v>28364.537200000137</v>
      </c>
      <c r="R191" s="12">
        <f t="shared" si="51"/>
        <v>40364.53720000014</v>
      </c>
      <c r="S191" s="12"/>
      <c r="T191" s="12">
        <v>12000</v>
      </c>
      <c r="U191" s="12"/>
      <c r="V191" s="12">
        <f t="shared" si="62"/>
        <v>-48000</v>
      </c>
      <c r="W191" s="31">
        <f t="shared" si="43"/>
        <v>328461.22024000017</v>
      </c>
      <c r="X191" s="31">
        <f>Stocks!$Q192</f>
        <v>5374838.62</v>
      </c>
      <c r="Y191" s="40">
        <f t="shared" si="44"/>
        <v>0.06111089903569982</v>
      </c>
      <c r="Z191" s="31">
        <f t="shared" si="52"/>
        <v>248357.22024000017</v>
      </c>
      <c r="AA191" s="33">
        <f t="shared" si="53"/>
        <v>0.0462073818022838</v>
      </c>
      <c r="AB191" s="12">
        <v>6080.7</v>
      </c>
      <c r="AC191" s="42">
        <f t="shared" si="45"/>
        <v>0.021067311329287748</v>
      </c>
      <c r="AD191" s="40">
        <f t="shared" si="46"/>
        <v>0.04084352463367707</v>
      </c>
      <c r="AE191" s="40">
        <f t="shared" si="47"/>
        <v>-0.007893828013222162</v>
      </c>
      <c r="AF191" s="43">
        <f t="shared" si="54"/>
        <v>0.05401700794974266</v>
      </c>
      <c r="AG191" s="44">
        <f t="shared" si="48"/>
        <v>0.01819113147624142</v>
      </c>
      <c r="AH191" s="10">
        <f t="shared" si="55"/>
        <v>1991</v>
      </c>
      <c r="AI191" s="7">
        <f t="shared" si="56"/>
        <v>0.0519224431512073</v>
      </c>
      <c r="AJ191" s="40">
        <f t="shared" si="59"/>
        <v>0.06978228258247127</v>
      </c>
      <c r="AK191" s="42">
        <f t="shared" si="57"/>
        <v>0.08439333984249067</v>
      </c>
      <c r="AL191" s="42">
        <f t="shared" si="58"/>
        <v>0.06277754391441266</v>
      </c>
      <c r="AM191" s="7">
        <v>0</v>
      </c>
      <c r="AN191" s="40">
        <f t="shared" si="60"/>
        <v>-0.003011389138406876</v>
      </c>
    </row>
    <row r="192" spans="1:40" ht="12.75">
      <c r="A192" s="11">
        <v>33604</v>
      </c>
      <c r="B192" s="12">
        <v>25076.951</v>
      </c>
      <c r="C192" s="12">
        <v>6701.5649</v>
      </c>
      <c r="D192" s="13">
        <v>1036.0902</v>
      </c>
      <c r="E192" s="12">
        <v>7990</v>
      </c>
      <c r="F192" s="12">
        <v>6610</v>
      </c>
      <c r="G192" s="14">
        <v>6735.9408</v>
      </c>
      <c r="H192" s="14">
        <v>7129.1283</v>
      </c>
      <c r="I192" s="14">
        <v>20807.486</v>
      </c>
      <c r="J192" s="31">
        <f t="shared" si="49"/>
        <v>61279.6752</v>
      </c>
      <c r="K192" s="12">
        <f>Inflows!J189</f>
        <v>25581.81895</v>
      </c>
      <c r="L192" s="31">
        <f t="shared" si="50"/>
        <v>142791.425</v>
      </c>
      <c r="M192" s="12"/>
      <c r="N192" s="12">
        <v>30695</v>
      </c>
      <c r="O192" s="12"/>
      <c r="P192" s="12">
        <f t="shared" si="61"/>
        <v>122780</v>
      </c>
      <c r="Q192" s="12">
        <f>4*('Assets v. Liab'!H187-'Assets v. Liab'!H188)</f>
        <v>28910.70439999923</v>
      </c>
      <c r="R192" s="12">
        <f t="shared" si="51"/>
        <v>40410.70439999923</v>
      </c>
      <c r="S192" s="12"/>
      <c r="T192" s="12">
        <v>11500</v>
      </c>
      <c r="U192" s="12"/>
      <c r="V192" s="12">
        <f t="shared" si="62"/>
        <v>-46000</v>
      </c>
      <c r="W192" s="31">
        <f t="shared" si="43"/>
        <v>248482.12939999922</v>
      </c>
      <c r="X192" s="31">
        <f>Stocks!$Q193</f>
        <v>5203381.8100000005</v>
      </c>
      <c r="Y192" s="40">
        <f t="shared" si="44"/>
        <v>0.04775396818324181</v>
      </c>
      <c r="Z192" s="31">
        <f t="shared" si="52"/>
        <v>171702.12939999922</v>
      </c>
      <c r="AA192" s="33">
        <f t="shared" si="53"/>
        <v>0.03299817996634754</v>
      </c>
      <c r="AB192" s="12">
        <v>6183.6</v>
      </c>
      <c r="AC192" s="42">
        <f t="shared" si="45"/>
        <v>0.01985574746102594</v>
      </c>
      <c r="AD192" s="40">
        <f t="shared" si="46"/>
        <v>0.02776734093408358</v>
      </c>
      <c r="AE192" s="40">
        <f t="shared" si="47"/>
        <v>-0.007439032278931367</v>
      </c>
      <c r="AF192" s="43">
        <f t="shared" si="54"/>
        <v>0.04018405611617815</v>
      </c>
      <c r="AG192" s="44">
        <f t="shared" si="48"/>
        <v>0.01927742527123913</v>
      </c>
      <c r="AH192" s="10">
        <f t="shared" si="55"/>
        <v>1992</v>
      </c>
      <c r="AI192" s="7">
        <f t="shared" si="56"/>
        <v>0.04704103607122048</v>
      </c>
      <c r="AJ192" s="40">
        <f t="shared" si="59"/>
        <v>0.0626235752704356</v>
      </c>
      <c r="AK192" s="42">
        <f t="shared" si="57"/>
        <v>0.07546029198718308</v>
      </c>
      <c r="AL192" s="42">
        <f t="shared" si="58"/>
        <v>0.056683975244649784</v>
      </c>
      <c r="AM192" s="7">
        <v>0</v>
      </c>
      <c r="AN192" s="40">
        <f t="shared" si="60"/>
        <v>-0.005125976217874186</v>
      </c>
    </row>
    <row r="193" spans="1:40" ht="12.75">
      <c r="A193" s="11">
        <v>33695</v>
      </c>
      <c r="B193" s="12">
        <v>28854.03</v>
      </c>
      <c r="C193" s="12">
        <v>8645.0068</v>
      </c>
      <c r="D193" s="13">
        <v>998.90844</v>
      </c>
      <c r="E193" s="12">
        <v>7840</v>
      </c>
      <c r="F193" s="12">
        <v>6580</v>
      </c>
      <c r="G193" s="14">
        <v>6794.4792</v>
      </c>
      <c r="H193" s="14">
        <v>6955.3887</v>
      </c>
      <c r="I193" s="14">
        <v>19433.834</v>
      </c>
      <c r="J193" s="31">
        <f t="shared" si="49"/>
        <v>66667.81314</v>
      </c>
      <c r="K193" s="12">
        <f>Inflows!J190</f>
        <v>13110.89483</v>
      </c>
      <c r="L193" s="31">
        <f t="shared" si="50"/>
        <v>214227.67324</v>
      </c>
      <c r="M193" s="12"/>
      <c r="N193" s="12">
        <v>32067</v>
      </c>
      <c r="O193" s="12"/>
      <c r="P193" s="12">
        <f t="shared" si="61"/>
        <v>128268</v>
      </c>
      <c r="Q193" s="12">
        <f>4*('Assets v. Liab'!H188-'Assets v. Liab'!H189)</f>
        <v>181659.44824000075</v>
      </c>
      <c r="R193" s="12">
        <f t="shared" si="51"/>
        <v>190659.44824000075</v>
      </c>
      <c r="S193" s="12"/>
      <c r="T193" s="12">
        <v>9000</v>
      </c>
      <c r="U193" s="12"/>
      <c r="V193" s="12">
        <f t="shared" si="62"/>
        <v>-36000</v>
      </c>
      <c r="W193" s="31">
        <f t="shared" si="43"/>
        <v>488155.1214800008</v>
      </c>
      <c r="X193" s="31">
        <f>Stocks!$Q194</f>
        <v>5199508.27</v>
      </c>
      <c r="Y193" s="40">
        <f t="shared" si="44"/>
        <v>0.0938848629776294</v>
      </c>
      <c r="Z193" s="31">
        <f t="shared" si="52"/>
        <v>395887.1214800008</v>
      </c>
      <c r="AA193" s="33">
        <f t="shared" si="53"/>
        <v>0.07613933874558504</v>
      </c>
      <c r="AB193" s="12">
        <v>6276.6</v>
      </c>
      <c r="AC193" s="42">
        <f t="shared" si="45"/>
        <v>0.020435904789217092</v>
      </c>
      <c r="AD193" s="40">
        <f t="shared" si="46"/>
        <v>0.06307349862664513</v>
      </c>
      <c r="AE193" s="40">
        <f t="shared" si="47"/>
        <v>-0.005735589331803843</v>
      </c>
      <c r="AF193" s="43">
        <f t="shared" si="54"/>
        <v>0.07777381408405837</v>
      </c>
      <c r="AG193" s="44">
        <f t="shared" si="48"/>
        <v>0.022197506765384952</v>
      </c>
      <c r="AH193" s="10">
        <f t="shared" si="55"/>
        <v>1992</v>
      </c>
      <c r="AI193" s="7">
        <f t="shared" si="56"/>
        <v>0.054396000550089016</v>
      </c>
      <c r="AJ193" s="40">
        <f t="shared" si="59"/>
        <v>0.06888592320943067</v>
      </c>
      <c r="AK193" s="42">
        <f t="shared" si="57"/>
        <v>0.08254827249784243</v>
      </c>
      <c r="AL193" s="42">
        <f t="shared" si="58"/>
        <v>0.06526150214278165</v>
      </c>
      <c r="AM193" s="7">
        <v>0</v>
      </c>
      <c r="AN193" s="40">
        <f t="shared" si="60"/>
        <v>-0.006056686700774828</v>
      </c>
    </row>
    <row r="194" spans="1:40" ht="12.75">
      <c r="A194" s="11">
        <v>33786</v>
      </c>
      <c r="B194" s="12">
        <v>23692.122</v>
      </c>
      <c r="C194" s="12">
        <v>9555.6782</v>
      </c>
      <c r="D194" s="13">
        <v>819.2741</v>
      </c>
      <c r="E194" s="12">
        <v>7180</v>
      </c>
      <c r="F194" s="12">
        <v>6080</v>
      </c>
      <c r="G194" s="14">
        <v>6120.6685</v>
      </c>
      <c r="H194" s="14">
        <v>5993.4678</v>
      </c>
      <c r="I194" s="14">
        <v>16545.674</v>
      </c>
      <c r="J194" s="31">
        <f t="shared" si="49"/>
        <v>59441.2106</v>
      </c>
      <c r="K194" s="12">
        <f>Inflows!J191</f>
        <v>18849.2689</v>
      </c>
      <c r="L194" s="31">
        <f t="shared" si="50"/>
        <v>162367.76679999998</v>
      </c>
      <c r="M194" s="12"/>
      <c r="N194" s="12">
        <v>33533</v>
      </c>
      <c r="O194" s="12"/>
      <c r="P194" s="12">
        <f t="shared" si="61"/>
        <v>134132</v>
      </c>
      <c r="Q194" s="12">
        <f>4*('Assets v. Liab'!H189-'Assets v. Liab'!H190)</f>
        <v>114066.41016000137</v>
      </c>
      <c r="R194" s="12">
        <f t="shared" si="51"/>
        <v>117066.41016000137</v>
      </c>
      <c r="S194" s="12"/>
      <c r="T194" s="12">
        <v>3000</v>
      </c>
      <c r="U194" s="12"/>
      <c r="V194" s="12">
        <f t="shared" si="62"/>
        <v>-12000</v>
      </c>
      <c r="W194" s="31">
        <f t="shared" si="43"/>
        <v>398566.17696000135</v>
      </c>
      <c r="X194" s="31">
        <f>Stocks!$Q195</f>
        <v>5295931.99</v>
      </c>
      <c r="Y194" s="40">
        <f t="shared" si="44"/>
        <v>0.07525893038516934</v>
      </c>
      <c r="Z194" s="31">
        <f t="shared" si="52"/>
        <v>276434.17696000135</v>
      </c>
      <c r="AA194" s="33">
        <f t="shared" si="53"/>
        <v>0.05219745598734574</v>
      </c>
      <c r="AB194" s="12">
        <v>6345.8</v>
      </c>
      <c r="AC194" s="42">
        <f t="shared" si="45"/>
        <v>0.021137130070282707</v>
      </c>
      <c r="AD194" s="40">
        <f t="shared" si="46"/>
        <v>0.043561753752088206</v>
      </c>
      <c r="AE194" s="40">
        <f t="shared" si="47"/>
        <v>-0.0018910145292949667</v>
      </c>
      <c r="AF194" s="43">
        <f t="shared" si="54"/>
        <v>0.06280786929307595</v>
      </c>
      <c r="AG194" s="44">
        <f t="shared" si="48"/>
        <v>0.01789458176180242</v>
      </c>
      <c r="AH194" s="10">
        <f t="shared" si="55"/>
        <v>1992</v>
      </c>
      <c r="AI194" s="7">
        <f t="shared" si="56"/>
        <v>0.0438115294866235</v>
      </c>
      <c r="AJ194" s="40">
        <f t="shared" si="59"/>
        <v>0.058695686860763784</v>
      </c>
      <c r="AK194" s="42">
        <f t="shared" si="57"/>
        <v>0.06950216514543509</v>
      </c>
      <c r="AL194" s="42">
        <f t="shared" si="58"/>
        <v>0.05188558912539053</v>
      </c>
      <c r="AM194" s="7">
        <v>0</v>
      </c>
      <c r="AN194" s="40">
        <f t="shared" si="60"/>
        <v>-0.005739866038313084</v>
      </c>
    </row>
    <row r="195" spans="1:40" ht="12.75">
      <c r="A195" s="11">
        <v>33878</v>
      </c>
      <c r="B195" s="12">
        <v>24434.657</v>
      </c>
      <c r="C195" s="12">
        <v>15456.062</v>
      </c>
      <c r="D195" s="13">
        <v>857.77201</v>
      </c>
      <c r="E195" s="12">
        <v>7210</v>
      </c>
      <c r="F195" s="12">
        <v>6140</v>
      </c>
      <c r="G195" s="14">
        <v>6103.7056</v>
      </c>
      <c r="H195" s="14">
        <v>6586.8548</v>
      </c>
      <c r="I195" s="14">
        <v>17248.392</v>
      </c>
      <c r="J195" s="31">
        <f t="shared" si="49"/>
        <v>66789.05141</v>
      </c>
      <c r="K195" s="12">
        <f>Inflows!J192</f>
        <v>14589.079052000001</v>
      </c>
      <c r="L195" s="31">
        <f t="shared" si="50"/>
        <v>208799.889432</v>
      </c>
      <c r="M195" s="12"/>
      <c r="N195" s="12">
        <v>37493</v>
      </c>
      <c r="O195" s="12"/>
      <c r="P195" s="12">
        <f t="shared" si="61"/>
        <v>149972</v>
      </c>
      <c r="Q195" s="12">
        <f>4*('Assets v. Liab'!H190-'Assets v. Liab'!H191)</f>
        <v>-165183.36323999986</v>
      </c>
      <c r="R195" s="12">
        <f t="shared" si="51"/>
        <v>-161683.36323999986</v>
      </c>
      <c r="S195" s="12"/>
      <c r="T195" s="12">
        <v>3500</v>
      </c>
      <c r="U195" s="12"/>
      <c r="V195" s="12">
        <f t="shared" si="62"/>
        <v>-14000</v>
      </c>
      <c r="W195" s="31">
        <f t="shared" si="43"/>
        <v>179588.52619200014</v>
      </c>
      <c r="X195" s="31">
        <f>Stocks!$Q196</f>
        <v>5729854.859999999</v>
      </c>
      <c r="Y195" s="40">
        <f t="shared" si="44"/>
        <v>0.03134259603078326</v>
      </c>
      <c r="Z195" s="31">
        <f t="shared" si="52"/>
        <v>43616.526192000136</v>
      </c>
      <c r="AA195" s="33">
        <f t="shared" si="53"/>
        <v>0.007612152010426341</v>
      </c>
      <c r="AB195" s="12">
        <v>6469.8</v>
      </c>
      <c r="AC195" s="42">
        <f t="shared" si="45"/>
        <v>0.02318031469288077</v>
      </c>
      <c r="AD195" s="40">
        <f t="shared" si="46"/>
        <v>0.00674155711026618</v>
      </c>
      <c r="AE195" s="40">
        <f t="shared" si="47"/>
        <v>-0.0021638999659958575</v>
      </c>
      <c r="AF195" s="43">
        <f t="shared" si="54"/>
        <v>0.02775797183715109</v>
      </c>
      <c r="AG195" s="44">
        <f t="shared" si="48"/>
        <v>0.017057784252496756</v>
      </c>
      <c r="AH195" s="10">
        <f t="shared" si="55"/>
        <v>1992</v>
      </c>
      <c r="AI195" s="7">
        <f t="shared" si="56"/>
        <v>0.03528603760577077</v>
      </c>
      <c r="AJ195" s="40">
        <f t="shared" si="59"/>
        <v>0.052130927832615886</v>
      </c>
      <c r="AK195" s="42">
        <f t="shared" si="57"/>
        <v>0.06206008939420595</v>
      </c>
      <c r="AL195" s="42">
        <f t="shared" si="58"/>
        <v>0.042236781677426165</v>
      </c>
      <c r="AM195" s="7">
        <v>0</v>
      </c>
      <c r="AN195" s="40">
        <f t="shared" si="60"/>
        <v>-0.004307384026506508</v>
      </c>
    </row>
    <row r="196" spans="1:40" ht="12.75">
      <c r="A196" s="11">
        <v>33970</v>
      </c>
      <c r="B196" s="12">
        <v>25503.695</v>
      </c>
      <c r="C196" s="12">
        <v>5809.8594</v>
      </c>
      <c r="D196" s="13">
        <v>821.5659</v>
      </c>
      <c r="E196" s="12">
        <v>7070</v>
      </c>
      <c r="F196" s="12">
        <v>6040</v>
      </c>
      <c r="G196" s="14">
        <v>5763.9667</v>
      </c>
      <c r="H196" s="14">
        <v>5810.0489</v>
      </c>
      <c r="I196" s="14">
        <v>16069.361</v>
      </c>
      <c r="J196" s="31">
        <f t="shared" si="49"/>
        <v>56819.1359</v>
      </c>
      <c r="K196" s="12">
        <f>Inflows!J193</f>
        <v>21813.08872</v>
      </c>
      <c r="L196" s="31">
        <f t="shared" si="50"/>
        <v>140024.18872</v>
      </c>
      <c r="M196" s="12"/>
      <c r="N196" s="12">
        <v>36271</v>
      </c>
      <c r="O196" s="12"/>
      <c r="P196" s="12">
        <f t="shared" si="61"/>
        <v>145084</v>
      </c>
      <c r="Q196" s="12">
        <f>4*('Assets v. Liab'!H191-'Assets v. Liab'!H192)</f>
        <v>172191.66203999892</v>
      </c>
      <c r="R196" s="12">
        <f t="shared" si="51"/>
        <v>174241.66203999892</v>
      </c>
      <c r="S196" s="12"/>
      <c r="T196" s="12">
        <v>2050</v>
      </c>
      <c r="U196" s="12"/>
      <c r="V196" s="12">
        <f t="shared" si="62"/>
        <v>-8200</v>
      </c>
      <c r="W196" s="31">
        <f t="shared" si="43"/>
        <v>449099.8507599989</v>
      </c>
      <c r="X196" s="31">
        <f>Stocks!$Q197</f>
        <v>5817867.01</v>
      </c>
      <c r="Y196" s="40">
        <f t="shared" si="44"/>
        <v>0.07719321359324074</v>
      </c>
      <c r="Z196" s="31">
        <f t="shared" si="52"/>
        <v>312215.8507599989</v>
      </c>
      <c r="AA196" s="33">
        <f t="shared" si="53"/>
        <v>0.05366500303691179</v>
      </c>
      <c r="AB196" s="12">
        <v>6521.6</v>
      </c>
      <c r="AC196" s="42">
        <f t="shared" si="45"/>
        <v>0.022246687929342493</v>
      </c>
      <c r="AD196" s="40">
        <f t="shared" si="46"/>
        <v>0.047874118431059695</v>
      </c>
      <c r="AE196" s="40">
        <f t="shared" si="47"/>
        <v>-0.001257360157016683</v>
      </c>
      <c r="AF196" s="43">
        <f t="shared" si="54"/>
        <v>0.0688634462033855</v>
      </c>
      <c r="AG196" s="44">
        <f t="shared" si="48"/>
        <v>0.017534739076134367</v>
      </c>
      <c r="AH196" s="10">
        <f t="shared" si="55"/>
        <v>1993</v>
      </c>
      <c r="AI196" s="7">
        <f t="shared" si="56"/>
        <v>0.0403127319800148</v>
      </c>
      <c r="AJ196" s="40">
        <f t="shared" si="59"/>
        <v>0.05930077535441773</v>
      </c>
      <c r="AK196" s="42">
        <f t="shared" si="57"/>
        <v>0.06941990074670569</v>
      </c>
      <c r="AL196" s="42">
        <f t="shared" si="58"/>
        <v>0.04740348744506723</v>
      </c>
      <c r="AM196" s="7">
        <v>0</v>
      </c>
      <c r="AN196" s="40">
        <f t="shared" si="60"/>
        <v>-0.0027619659960278374</v>
      </c>
    </row>
    <row r="197" spans="1:40" ht="12.75">
      <c r="A197" s="11">
        <v>34060</v>
      </c>
      <c r="B197" s="12">
        <v>29428.865</v>
      </c>
      <c r="C197" s="12">
        <v>7796.7875</v>
      </c>
      <c r="D197" s="13">
        <v>895.1138</v>
      </c>
      <c r="E197" s="12">
        <v>7100</v>
      </c>
      <c r="F197" s="12">
        <v>5930</v>
      </c>
      <c r="G197" s="14">
        <v>5456.6523</v>
      </c>
      <c r="H197" s="14">
        <v>5787.2253</v>
      </c>
      <c r="I197" s="14">
        <v>16113.846</v>
      </c>
      <c r="J197" s="31">
        <f t="shared" si="49"/>
        <v>62394.6439</v>
      </c>
      <c r="K197" s="12">
        <f>Inflows!J194</f>
        <v>17792.07444</v>
      </c>
      <c r="L197" s="31">
        <f t="shared" si="50"/>
        <v>178410.27784</v>
      </c>
      <c r="M197" s="12"/>
      <c r="N197" s="12">
        <v>36316</v>
      </c>
      <c r="O197" s="12"/>
      <c r="P197" s="12">
        <f t="shared" si="61"/>
        <v>145264</v>
      </c>
      <c r="Q197" s="12">
        <f>4*('Assets v. Liab'!H192-'Assets v. Liab'!H193)</f>
        <v>95653.9680000022</v>
      </c>
      <c r="R197" s="12">
        <f t="shared" si="51"/>
        <v>101453.9680000022</v>
      </c>
      <c r="S197" s="12"/>
      <c r="T197" s="12">
        <v>5800</v>
      </c>
      <c r="U197" s="12"/>
      <c r="V197" s="12">
        <f t="shared" si="62"/>
        <v>-23200</v>
      </c>
      <c r="W197" s="31">
        <f t="shared" si="43"/>
        <v>396128.2458400022</v>
      </c>
      <c r="X197" s="31">
        <f>Stocks!$Q198</f>
        <v>5863059.16</v>
      </c>
      <c r="Y197" s="40">
        <f t="shared" si="44"/>
        <v>0.06756340589952399</v>
      </c>
      <c r="Z197" s="31">
        <f t="shared" si="52"/>
        <v>274064.2458400022</v>
      </c>
      <c r="AA197" s="33">
        <f t="shared" si="53"/>
        <v>0.04674424022697431</v>
      </c>
      <c r="AB197" s="12">
        <v>6596.7</v>
      </c>
      <c r="AC197" s="42">
        <f t="shared" si="45"/>
        <v>0.02202070732335865</v>
      </c>
      <c r="AD197" s="40">
        <f t="shared" si="46"/>
        <v>0.041545658562614975</v>
      </c>
      <c r="AE197" s="40">
        <f t="shared" si="47"/>
        <v>-0.0035169099701365834</v>
      </c>
      <c r="AF197" s="43">
        <f t="shared" si="54"/>
        <v>0.06004945591583704</v>
      </c>
      <c r="AG197" s="44">
        <f t="shared" si="48"/>
        <v>0.020077481189870853</v>
      </c>
      <c r="AH197" s="10">
        <f t="shared" si="55"/>
        <v>1993</v>
      </c>
      <c r="AI197" s="7">
        <f t="shared" si="56"/>
        <v>0.03493077196400726</v>
      </c>
      <c r="AJ197" s="40">
        <f t="shared" si="59"/>
        <v>0.0548696858123624</v>
      </c>
      <c r="AK197" s="42">
        <f t="shared" si="57"/>
        <v>0.06283953647717934</v>
      </c>
      <c r="AL197" s="42">
        <f t="shared" si="58"/>
        <v>0.04005471281541454</v>
      </c>
      <c r="AM197" s="7">
        <v>0</v>
      </c>
      <c r="AN197" s="40">
        <f t="shared" si="60"/>
        <v>-0.0022072961556110224</v>
      </c>
    </row>
    <row r="198" spans="1:40" ht="12.75">
      <c r="A198" s="11">
        <v>34151</v>
      </c>
      <c r="B198" s="12">
        <v>23672.227</v>
      </c>
      <c r="C198" s="12">
        <v>8522.2679</v>
      </c>
      <c r="D198" s="13">
        <v>889.8116</v>
      </c>
      <c r="E198" s="12">
        <v>6950</v>
      </c>
      <c r="F198" s="12">
        <v>5820</v>
      </c>
      <c r="G198" s="14">
        <v>5231.0274</v>
      </c>
      <c r="H198" s="14">
        <v>5865.3773</v>
      </c>
      <c r="I198" s="14">
        <v>16252.002</v>
      </c>
      <c r="J198" s="31">
        <f t="shared" si="49"/>
        <v>56950.7112</v>
      </c>
      <c r="K198" s="12">
        <f>Inflows!J195</f>
        <v>17919.36195</v>
      </c>
      <c r="L198" s="31">
        <f t="shared" si="50"/>
        <v>156125.397</v>
      </c>
      <c r="M198" s="12"/>
      <c r="N198" s="12">
        <v>37035</v>
      </c>
      <c r="O198" s="12"/>
      <c r="P198" s="12">
        <f t="shared" si="61"/>
        <v>148140</v>
      </c>
      <c r="Q198" s="12">
        <f>4*('Assets v. Liab'!H193-'Assets v. Liab'!H194)</f>
        <v>185535.7307999991</v>
      </c>
      <c r="R198" s="12">
        <f t="shared" si="51"/>
        <v>193610.7307999991</v>
      </c>
      <c r="S198" s="12"/>
      <c r="T198" s="12">
        <v>8075</v>
      </c>
      <c r="U198" s="12"/>
      <c r="V198" s="12">
        <f t="shared" si="62"/>
        <v>-32300</v>
      </c>
      <c r="W198" s="31">
        <f t="shared" si="43"/>
        <v>457501.1277999991</v>
      </c>
      <c r="X198" s="31">
        <f>Stocks!$Q199</f>
        <v>5943414.42</v>
      </c>
      <c r="Y198" s="40">
        <f t="shared" si="44"/>
        <v>0.07697614459804052</v>
      </c>
      <c r="Z198" s="31">
        <f t="shared" si="52"/>
        <v>341661.1277999991</v>
      </c>
      <c r="AA198" s="33">
        <f t="shared" si="53"/>
        <v>0.05748566457864453</v>
      </c>
      <c r="AB198" s="12">
        <v>6655.5</v>
      </c>
      <c r="AC198" s="42">
        <f t="shared" si="45"/>
        <v>0.022258282623394184</v>
      </c>
      <c r="AD198" s="40">
        <f t="shared" si="46"/>
        <v>0.05133515555555542</v>
      </c>
      <c r="AE198" s="40">
        <f t="shared" si="47"/>
        <v>-0.004853128991060026</v>
      </c>
      <c r="AF198" s="43">
        <f t="shared" si="54"/>
        <v>0.06874030918788958</v>
      </c>
      <c r="AG198" s="44">
        <f t="shared" si="48"/>
        <v>0.015931735751315824</v>
      </c>
      <c r="AH198" s="10">
        <f t="shared" si="55"/>
        <v>1993</v>
      </c>
      <c r="AI198" s="7">
        <f t="shared" si="56"/>
        <v>0.036874122414874075</v>
      </c>
      <c r="AJ198" s="40">
        <f t="shared" si="59"/>
        <v>0.0563527957860658</v>
      </c>
      <c r="AK198" s="42">
        <f t="shared" si="57"/>
        <v>0.06326884003039712</v>
      </c>
      <c r="AL198" s="42">
        <f t="shared" si="58"/>
        <v>0.04137676496323924</v>
      </c>
      <c r="AM198" s="7">
        <v>0</v>
      </c>
      <c r="AN198" s="40">
        <f t="shared" si="60"/>
        <v>-0.002947824771052287</v>
      </c>
    </row>
    <row r="199" spans="1:40" ht="12.75">
      <c r="A199" s="11">
        <v>34243</v>
      </c>
      <c r="B199" s="12">
        <v>24482.585</v>
      </c>
      <c r="C199" s="12">
        <v>15253.784</v>
      </c>
      <c r="D199" s="13">
        <v>889.47473</v>
      </c>
      <c r="E199" s="12">
        <v>7050</v>
      </c>
      <c r="F199" s="12">
        <v>5780</v>
      </c>
      <c r="G199" s="14">
        <v>5098.3444</v>
      </c>
      <c r="H199" s="14">
        <v>6496.7639</v>
      </c>
      <c r="I199" s="14">
        <v>17115.343</v>
      </c>
      <c r="J199" s="31">
        <f t="shared" si="49"/>
        <v>65050.95203</v>
      </c>
      <c r="K199" s="12">
        <f>Inflows!J196</f>
        <v>21737.023250000002</v>
      </c>
      <c r="L199" s="31">
        <f t="shared" si="50"/>
        <v>173255.71512</v>
      </c>
      <c r="M199" s="12"/>
      <c r="N199" s="12">
        <v>38978</v>
      </c>
      <c r="O199" s="12"/>
      <c r="P199" s="12">
        <f t="shared" si="61"/>
        <v>155912</v>
      </c>
      <c r="Q199" s="12">
        <f>4*('Assets v. Liab'!H194-'Assets v. Liab'!H195)</f>
        <v>-274968.96331999823</v>
      </c>
      <c r="R199" s="12">
        <f t="shared" si="51"/>
        <v>-269593.96331999823</v>
      </c>
      <c r="S199" s="12"/>
      <c r="T199" s="12">
        <v>5375</v>
      </c>
      <c r="U199" s="12"/>
      <c r="V199" s="12">
        <f t="shared" si="62"/>
        <v>-21500</v>
      </c>
      <c r="W199" s="31">
        <f t="shared" si="43"/>
        <v>32698.751800001774</v>
      </c>
      <c r="X199" s="31">
        <f>Stocks!$Q200</f>
        <v>6270022.27</v>
      </c>
      <c r="Y199" s="40">
        <f t="shared" si="44"/>
        <v>0.0052150934066780875</v>
      </c>
      <c r="Z199" s="31">
        <f t="shared" si="52"/>
        <v>-101713.24819999823</v>
      </c>
      <c r="AA199" s="33">
        <f t="shared" si="53"/>
        <v>-0.016222151025948147</v>
      </c>
      <c r="AB199" s="12">
        <v>6795.5</v>
      </c>
      <c r="AC199" s="42">
        <f t="shared" si="45"/>
        <v>0.02294341843867265</v>
      </c>
      <c r="AD199" s="40">
        <f t="shared" si="46"/>
        <v>-0.014967735736884442</v>
      </c>
      <c r="AE199" s="40">
        <f t="shared" si="47"/>
        <v>-0.003163858435729527</v>
      </c>
      <c r="AF199" s="43">
        <f t="shared" si="54"/>
        <v>0.004811824266058682</v>
      </c>
      <c r="AG199" s="44">
        <f t="shared" si="48"/>
        <v>0.015618818527737064</v>
      </c>
      <c r="AH199" s="10">
        <f t="shared" si="55"/>
        <v>1993</v>
      </c>
      <c r="AI199" s="7">
        <f t="shared" si="56"/>
        <v>0.031446799203086406</v>
      </c>
      <c r="AJ199" s="40">
        <f t="shared" si="59"/>
        <v>0.0506162588932927</v>
      </c>
      <c r="AK199" s="42">
        <f t="shared" si="57"/>
        <v>0.056736964374370834</v>
      </c>
      <c r="AL199" s="42">
        <f t="shared" si="58"/>
        <v>0.03541818920414562</v>
      </c>
      <c r="AM199" s="7">
        <v>0</v>
      </c>
      <c r="AN199" s="40">
        <f t="shared" si="60"/>
        <v>-0.0031978143884857048</v>
      </c>
    </row>
    <row r="200" spans="1:40" ht="12.75">
      <c r="A200" s="11">
        <v>34335</v>
      </c>
      <c r="B200" s="12">
        <v>26668.166</v>
      </c>
      <c r="C200" s="12">
        <v>5665.2113</v>
      </c>
      <c r="D200" s="13">
        <v>1038.5941</v>
      </c>
      <c r="E200" s="12">
        <v>7150</v>
      </c>
      <c r="F200" s="12">
        <v>6040</v>
      </c>
      <c r="G200" s="14">
        <v>5319.6635</v>
      </c>
      <c r="H200" s="14">
        <v>6666.2749</v>
      </c>
      <c r="I200" s="14">
        <v>18002.72</v>
      </c>
      <c r="J200" s="31">
        <f t="shared" si="49"/>
        <v>58547.90980000001</v>
      </c>
      <c r="K200" s="12">
        <f>Inflows!J197</f>
        <v>23507.113199999996</v>
      </c>
      <c r="L200" s="31">
        <f t="shared" si="50"/>
        <v>140163.18640000006</v>
      </c>
      <c r="M200" s="12"/>
      <c r="N200" s="12">
        <v>36872</v>
      </c>
      <c r="O200" s="12"/>
      <c r="P200" s="12">
        <f t="shared" si="61"/>
        <v>147488</v>
      </c>
      <c r="Q200" s="12">
        <f>4*('Assets v. Liab'!H195-'Assets v. Liab'!H196)</f>
        <v>32464.168919995427</v>
      </c>
      <c r="R200" s="12">
        <f t="shared" si="51"/>
        <v>30064.168919995427</v>
      </c>
      <c r="S200" s="12"/>
      <c r="T200" s="12">
        <v>-2400</v>
      </c>
      <c r="U200" s="12"/>
      <c r="V200" s="12">
        <f t="shared" si="62"/>
        <v>9600</v>
      </c>
      <c r="W200" s="31">
        <f>P200+V200+Z200</f>
        <v>329715.3553199955</v>
      </c>
      <c r="X200" s="31">
        <f>Stocks!$Q201</f>
        <v>5986560.02</v>
      </c>
      <c r="Y200" s="40">
        <f aca="true" t="shared" si="63" ref="Y200:Y222">W200/X200</f>
        <v>0.05507592911763633</v>
      </c>
      <c r="Z200" s="31">
        <f t="shared" si="52"/>
        <v>172627.3553199955</v>
      </c>
      <c r="AA200" s="33">
        <f t="shared" si="53"/>
        <v>0.02883581802291786</v>
      </c>
      <c r="AB200" s="12">
        <v>6887.8</v>
      </c>
      <c r="AC200" s="42">
        <f>P200/(AB200*1000)</f>
        <v>0.02141293301199222</v>
      </c>
      <c r="AD200" s="40">
        <f aca="true" t="shared" si="64" ref="AD200:AD223">Z200/(AB200*1000)</f>
        <v>0.02506277117802426</v>
      </c>
      <c r="AE200" s="40">
        <f aca="true" t="shared" si="65" ref="AE200:AE222">V200/(AB200*1000)</f>
        <v>0.0013937686924707453</v>
      </c>
      <c r="AF200" s="43">
        <f t="shared" si="54"/>
        <v>0.047869472882487225</v>
      </c>
      <c r="AG200" s="44">
        <f aca="true" t="shared" si="66" ref="AG200:AG222">4*B200/X200</f>
        <v>0.017818691142095992</v>
      </c>
      <c r="AH200" s="10">
        <f t="shared" si="55"/>
        <v>1994</v>
      </c>
      <c r="AI200" s="7">
        <f t="shared" si="56"/>
        <v>0.025743962389827554</v>
      </c>
      <c r="AJ200" s="40">
        <f t="shared" si="59"/>
        <v>0.04536776556306813</v>
      </c>
      <c r="AK200" s="42">
        <f t="shared" si="57"/>
        <v>0.051207643255469726</v>
      </c>
      <c r="AL200" s="42">
        <f t="shared" si="58"/>
        <v>0.029210892950647136</v>
      </c>
      <c r="AM200" s="7">
        <v>0</v>
      </c>
      <c r="AN200" s="40">
        <f t="shared" si="60"/>
        <v>-0.002535032176113848</v>
      </c>
    </row>
    <row r="201" spans="1:40" ht="12.75">
      <c r="A201" s="11">
        <v>34425</v>
      </c>
      <c r="B201" s="12">
        <v>29760.501</v>
      </c>
      <c r="C201" s="12">
        <v>7394.7228</v>
      </c>
      <c r="D201" s="13">
        <v>1359.4397</v>
      </c>
      <c r="E201" s="12">
        <v>8330</v>
      </c>
      <c r="F201" s="12">
        <v>6920</v>
      </c>
      <c r="G201" s="14">
        <v>6292.0051</v>
      </c>
      <c r="H201" s="14">
        <v>8614.5538</v>
      </c>
      <c r="I201" s="14">
        <v>22441.721</v>
      </c>
      <c r="J201" s="31">
        <f aca="true" t="shared" si="67" ref="J201:J222">B201+C201+D201+E201+F201+G201+H201</f>
        <v>68671.2224</v>
      </c>
      <c r="K201" s="12">
        <f>Inflows!J198</f>
        <v>14917.786200000002</v>
      </c>
      <c r="L201" s="31">
        <f aca="true" t="shared" si="68" ref="L201:L222">4*(J201-K201)</f>
        <v>215013.7448</v>
      </c>
      <c r="M201" s="12"/>
      <c r="N201" s="12">
        <v>39387</v>
      </c>
      <c r="O201" s="12"/>
      <c r="P201" s="12">
        <f t="shared" si="61"/>
        <v>157548</v>
      </c>
      <c r="Q201" s="12">
        <f>4*('Assets v. Liab'!H196-'Assets v. Liab'!H197)</f>
        <v>-65437.25039999932</v>
      </c>
      <c r="R201" s="12">
        <f>Q201+T201</f>
        <v>-65937.25039999932</v>
      </c>
      <c r="S201" s="12"/>
      <c r="T201" s="12">
        <v>-500</v>
      </c>
      <c r="U201" s="12"/>
      <c r="V201" s="12">
        <f t="shared" si="62"/>
        <v>2000</v>
      </c>
      <c r="W201" s="31">
        <f>P201+V201+Z201</f>
        <v>309124.49440000067</v>
      </c>
      <c r="X201" s="31">
        <f>Stocks!$Q202</f>
        <v>5833035.68</v>
      </c>
      <c r="Y201" s="40">
        <f t="shared" si="63"/>
        <v>0.05299547463080162</v>
      </c>
      <c r="Z201" s="31">
        <f aca="true" t="shared" si="69" ref="Z201:Z222">Q201+L201</f>
        <v>149576.49440000067</v>
      </c>
      <c r="AA201" s="33">
        <f aca="true" t="shared" si="70" ref="AA201:AA222">Z201/X201</f>
        <v>0.025642993220984494</v>
      </c>
      <c r="AB201" s="12">
        <v>7015.7</v>
      </c>
      <c r="AC201" s="42">
        <f>P201/(AB201*1000)</f>
        <v>0.022456490442863863</v>
      </c>
      <c r="AD201" s="40">
        <f t="shared" si="64"/>
        <v>0.021320252348304612</v>
      </c>
      <c r="AE201" s="40">
        <f t="shared" si="65"/>
        <v>0.00028507490343087646</v>
      </c>
      <c r="AF201" s="43">
        <f aca="true" t="shared" si="71" ref="AF201:AF222">W201/(1000*AB201)</f>
        <v>0.04406181769459935</v>
      </c>
      <c r="AG201" s="44">
        <f t="shared" si="66"/>
        <v>0.020408242042503674</v>
      </c>
      <c r="AH201" s="10">
        <f aca="true" t="shared" si="72" ref="AH201:AH223">YEAR(A201)</f>
        <v>1994</v>
      </c>
      <c r="AI201" s="7">
        <f t="shared" si="56"/>
        <v>0.02068761083624996</v>
      </c>
      <c r="AJ201" s="40">
        <f t="shared" si="59"/>
        <v>0.04137085600775871</v>
      </c>
      <c r="AK201" s="42">
        <f t="shared" si="57"/>
        <v>0.04756566043828914</v>
      </c>
      <c r="AL201" s="42">
        <f t="shared" si="58"/>
        <v>0.023935581199149684</v>
      </c>
      <c r="AM201" s="7">
        <v>0</v>
      </c>
      <c r="AN201" s="40">
        <f t="shared" si="60"/>
        <v>-0.0015845359577219826</v>
      </c>
    </row>
    <row r="202" spans="1:40" ht="12.75">
      <c r="A202" s="11">
        <v>34516</v>
      </c>
      <c r="B202" s="12">
        <v>24351.278</v>
      </c>
      <c r="C202" s="12">
        <v>8406.8183</v>
      </c>
      <c r="D202" s="13">
        <v>1539.1291</v>
      </c>
      <c r="E202" s="12">
        <v>9220</v>
      </c>
      <c r="F202" s="12">
        <v>7530</v>
      </c>
      <c r="G202" s="14">
        <v>6516.0697</v>
      </c>
      <c r="H202" s="14">
        <v>9703.7378</v>
      </c>
      <c r="I202" s="14">
        <v>24977.737</v>
      </c>
      <c r="J202" s="31">
        <f t="shared" si="67"/>
        <v>67267.03289999999</v>
      </c>
      <c r="K202" s="12">
        <f>Inflows!J199</f>
        <v>29098.63087</v>
      </c>
      <c r="L202" s="31">
        <f t="shared" si="68"/>
        <v>152673.60811999996</v>
      </c>
      <c r="M202" s="12"/>
      <c r="N202" s="12">
        <v>39276</v>
      </c>
      <c r="O202" s="12"/>
      <c r="P202" s="12">
        <f t="shared" si="61"/>
        <v>157104</v>
      </c>
      <c r="Q202" s="12">
        <f>4*('Assets v. Liab'!H197-'Assets v. Liab'!H198)</f>
        <v>-82795.24200000055</v>
      </c>
      <c r="R202" s="12">
        <f>Q202+T202</f>
        <v>-95295.24200000055</v>
      </c>
      <c r="S202" s="12"/>
      <c r="T202" s="12">
        <v>-12500</v>
      </c>
      <c r="U202" s="12"/>
      <c r="V202" s="12">
        <f t="shared" si="62"/>
        <v>50000</v>
      </c>
      <c r="W202" s="31">
        <f>P202+V202+Z202</f>
        <v>276982.36611999944</v>
      </c>
      <c r="X202" s="31">
        <f>Stocks!$Q203</f>
        <v>6106616.69</v>
      </c>
      <c r="Y202" s="40">
        <f t="shared" si="63"/>
        <v>0.045357745570239714</v>
      </c>
      <c r="Z202" s="31">
        <f t="shared" si="69"/>
        <v>69878.36611999941</v>
      </c>
      <c r="AA202" s="33">
        <f t="shared" si="70"/>
        <v>0.011443057533712568</v>
      </c>
      <c r="AB202" s="12">
        <v>7096</v>
      </c>
      <c r="AC202" s="42">
        <f>P202/(AB202*1000)</f>
        <v>0.022139797068771137</v>
      </c>
      <c r="AD202" s="40">
        <f t="shared" si="64"/>
        <v>0.009847571324689884</v>
      </c>
      <c r="AE202" s="40">
        <f t="shared" si="65"/>
        <v>0.007046223224351747</v>
      </c>
      <c r="AF202" s="43">
        <f t="shared" si="71"/>
        <v>0.03903359161781277</v>
      </c>
      <c r="AG202" s="44">
        <f t="shared" si="66"/>
        <v>0.015950749317458796</v>
      </c>
      <c r="AH202" s="10">
        <f t="shared" si="72"/>
        <v>1994</v>
      </c>
      <c r="AI202" s="7">
        <f t="shared" si="56"/>
        <v>0.010315714778533578</v>
      </c>
      <c r="AJ202" s="40">
        <f t="shared" si="59"/>
        <v>0.03394417661523951</v>
      </c>
      <c r="AK202" s="42">
        <f t="shared" si="57"/>
        <v>0.03966106068133894</v>
      </c>
      <c r="AL202" s="42">
        <f t="shared" si="58"/>
        <v>0.012424929437916694</v>
      </c>
      <c r="AM202" s="7">
        <v>0</v>
      </c>
      <c r="AN202" s="40">
        <f t="shared" si="60"/>
        <v>0.0013903020961309603</v>
      </c>
    </row>
    <row r="203" spans="1:40" ht="12.75">
      <c r="A203" s="11">
        <v>34608</v>
      </c>
      <c r="B203" s="12">
        <v>25057.1</v>
      </c>
      <c r="C203" s="12">
        <v>15068.929</v>
      </c>
      <c r="D203" s="13">
        <v>1853.3847</v>
      </c>
      <c r="E203" s="12">
        <v>10300</v>
      </c>
      <c r="F203" s="12">
        <v>8300</v>
      </c>
      <c r="G203" s="14">
        <v>7000.8186</v>
      </c>
      <c r="H203" s="14">
        <v>12403.015</v>
      </c>
      <c r="I203" s="14">
        <v>30721.152</v>
      </c>
      <c r="J203" s="31">
        <f t="shared" si="67"/>
        <v>79983.2473</v>
      </c>
      <c r="K203" s="12">
        <f>Inflows!J200</f>
        <v>34066.72735</v>
      </c>
      <c r="L203" s="31">
        <f t="shared" si="68"/>
        <v>183666.0798</v>
      </c>
      <c r="M203" s="12"/>
      <c r="N203" s="12">
        <v>42064</v>
      </c>
      <c r="O203" s="12"/>
      <c r="P203" s="12">
        <f t="shared" si="61"/>
        <v>168256</v>
      </c>
      <c r="Q203" s="12">
        <f>4*('Assets v. Liab'!H198-'Assets v. Liab'!H199)</f>
        <v>-287380.85759999976</v>
      </c>
      <c r="R203" s="12">
        <f>Q203+T203</f>
        <v>-316880.85759999976</v>
      </c>
      <c r="S203" s="12"/>
      <c r="T203" s="12">
        <v>-29500</v>
      </c>
      <c r="U203" s="12"/>
      <c r="V203" s="12">
        <f t="shared" si="62"/>
        <v>118000</v>
      </c>
      <c r="W203" s="31">
        <f>P203+V203+Z203</f>
        <v>182541.22220000025</v>
      </c>
      <c r="X203" s="31">
        <f>Stocks!$Q204</f>
        <v>6120649.34</v>
      </c>
      <c r="Y203" s="40">
        <f t="shared" si="63"/>
        <v>0.029823832743863785</v>
      </c>
      <c r="Z203" s="31">
        <f t="shared" si="69"/>
        <v>-103714.77779999975</v>
      </c>
      <c r="AA203" s="33">
        <f t="shared" si="70"/>
        <v>-0.016945061224500693</v>
      </c>
      <c r="AB203" s="12">
        <v>7217.7</v>
      </c>
      <c r="AC203" s="42">
        <f>P203/(AB203*1000)</f>
        <v>0.02331158125164526</v>
      </c>
      <c r="AD203" s="40">
        <f t="shared" si="64"/>
        <v>-0.014369505216343122</v>
      </c>
      <c r="AE203" s="40">
        <f t="shared" si="65"/>
        <v>0.016348698338805992</v>
      </c>
      <c r="AF203" s="43">
        <f t="shared" si="71"/>
        <v>0.025290774374108132</v>
      </c>
      <c r="AG203" s="44">
        <f t="shared" si="66"/>
        <v>0.016375452085611558</v>
      </c>
      <c r="AH203" s="10">
        <f t="shared" si="72"/>
        <v>1994</v>
      </c>
      <c r="AI203" s="7">
        <f t="shared" si="56"/>
        <v>0.010465272408668909</v>
      </c>
      <c r="AJ203" s="40">
        <f t="shared" si="59"/>
        <v>0.03906391414225187</v>
      </c>
      <c r="AK203" s="42">
        <f t="shared" si="57"/>
        <v>0.045813245515635356</v>
      </c>
      <c r="AL203" s="42">
        <f t="shared" si="58"/>
        <v>0.012244201888278558</v>
      </c>
      <c r="AM203" s="7">
        <v>0</v>
      </c>
      <c r="AN203" s="40">
        <f t="shared" si="60"/>
        <v>0.006268441289764839</v>
      </c>
    </row>
    <row r="204" spans="1:40" ht="12.75">
      <c r="A204" s="11">
        <v>34700</v>
      </c>
      <c r="B204" s="12">
        <v>26195.683</v>
      </c>
      <c r="C204" s="12">
        <v>5619.3313</v>
      </c>
      <c r="D204" s="13">
        <v>2109.6444</v>
      </c>
      <c r="E204" s="12">
        <v>11800</v>
      </c>
      <c r="F204" s="12">
        <v>9370</v>
      </c>
      <c r="G204" s="14">
        <v>7015.2645</v>
      </c>
      <c r="H204" s="14">
        <v>12899.477</v>
      </c>
      <c r="I204" s="14">
        <v>32405.77</v>
      </c>
      <c r="J204" s="31">
        <f t="shared" si="67"/>
        <v>75009.4002</v>
      </c>
      <c r="K204" s="12">
        <f>Inflows!J201</f>
        <v>29089.59493</v>
      </c>
      <c r="L204" s="31">
        <f t="shared" si="68"/>
        <v>183679.22108000002</v>
      </c>
      <c r="M204" s="12"/>
      <c r="N204" s="12">
        <v>42915</v>
      </c>
      <c r="O204" s="12"/>
      <c r="P204" s="12">
        <f t="shared" si="61"/>
        <v>171660</v>
      </c>
      <c r="Q204" s="12">
        <f>4*('Assets v. Liab'!H199-'Assets v. Liab'!H200)</f>
        <v>-350816.6116000004</v>
      </c>
      <c r="R204" s="12">
        <f>Q204+T204</f>
        <v>-361716.6116000004</v>
      </c>
      <c r="S204" s="12"/>
      <c r="T204" s="12">
        <v>-10900</v>
      </c>
      <c r="U204" s="12"/>
      <c r="V204" s="12">
        <f t="shared" si="62"/>
        <v>43600</v>
      </c>
      <c r="W204" s="31">
        <f>P204+V204+Z204</f>
        <v>48122.609479999606</v>
      </c>
      <c r="X204" s="31">
        <f>Stocks!$Q205</f>
        <v>6549212.43</v>
      </c>
      <c r="Y204" s="40">
        <f t="shared" si="63"/>
        <v>0.007347846782242733</v>
      </c>
      <c r="Z204" s="31">
        <f t="shared" si="69"/>
        <v>-167137.3905200004</v>
      </c>
      <c r="AA204" s="33">
        <f t="shared" si="70"/>
        <v>-0.02552022740236575</v>
      </c>
      <c r="AB204" s="12">
        <v>7297.5</v>
      </c>
      <c r="AC204" s="42">
        <f>P204/(AB204*1000)</f>
        <v>0.02352312435765673</v>
      </c>
      <c r="AD204" s="40">
        <f t="shared" si="64"/>
        <v>-0.022903376570058292</v>
      </c>
      <c r="AE204" s="40">
        <f t="shared" si="65"/>
        <v>0.005974648852346694</v>
      </c>
      <c r="AF204" s="43">
        <f t="shared" si="71"/>
        <v>0.006594396639945133</v>
      </c>
      <c r="AG204" s="44">
        <f t="shared" si="66"/>
        <v>0.015999287413555465</v>
      </c>
      <c r="AH204" s="10">
        <f t="shared" si="72"/>
        <v>1995</v>
      </c>
      <c r="AI204" s="7">
        <f aca="true" t="shared" si="73" ref="AI204:AI222">0.25*(AD204+AD203+AD202+AD201)</f>
        <v>-0.001526264528351728</v>
      </c>
      <c r="AJ204" s="40">
        <f t="shared" si="59"/>
        <v>0.028745145081616345</v>
      </c>
      <c r="AK204" s="42">
        <f aca="true" t="shared" si="74" ref="AK204:AK222">0.25*(Y204+Y203+Y202+Y201)</f>
        <v>0.03388122493178696</v>
      </c>
      <c r="AL204" s="42">
        <f aca="true" t="shared" si="75" ref="AL204:AL222">0.25*(AA204+AA203+AA202+AA201)</f>
        <v>-0.001344809468042346</v>
      </c>
      <c r="AM204" s="7">
        <v>0</v>
      </c>
      <c r="AN204" s="40">
        <f t="shared" si="60"/>
        <v>0.007413661329733826</v>
      </c>
    </row>
    <row r="205" spans="1:40" ht="12.75">
      <c r="A205" s="11">
        <v>34790</v>
      </c>
      <c r="B205" s="12">
        <v>29171.711</v>
      </c>
      <c r="C205" s="12">
        <v>7386.0372</v>
      </c>
      <c r="D205" s="13">
        <v>2258.3686</v>
      </c>
      <c r="E205" s="12">
        <v>12400</v>
      </c>
      <c r="F205" s="12">
        <v>9710</v>
      </c>
      <c r="G205" s="14">
        <v>6508.0969</v>
      </c>
      <c r="H205" s="14">
        <v>12817.966</v>
      </c>
      <c r="I205" s="14">
        <v>31970.463</v>
      </c>
      <c r="J205" s="31">
        <f t="shared" si="67"/>
        <v>80252.17970000001</v>
      </c>
      <c r="K205" s="12">
        <f>Inflows!J202</f>
        <v>44551.3376</v>
      </c>
      <c r="L205" s="31">
        <f t="shared" si="68"/>
        <v>142803.36840000004</v>
      </c>
      <c r="M205" s="12"/>
      <c r="N205" s="12">
        <v>43112</v>
      </c>
      <c r="O205" s="12"/>
      <c r="P205" s="12">
        <f t="shared" si="61"/>
        <v>172448</v>
      </c>
      <c r="Q205" s="12">
        <f>4*('Assets v. Liab'!H200-'Assets v. Liab'!H201)</f>
        <v>-30735.118000000715</v>
      </c>
      <c r="R205" s="12">
        <f>Q205+T205</f>
        <v>-44465.118000000715</v>
      </c>
      <c r="S205" s="12"/>
      <c r="T205" s="12">
        <v>-13730</v>
      </c>
      <c r="U205" s="12"/>
      <c r="V205" s="12">
        <f t="shared" si="62"/>
        <v>54920</v>
      </c>
      <c r="W205" s="31">
        <f>P205+V205+Z205</f>
        <v>339436.2503999993</v>
      </c>
      <c r="X205" s="31">
        <f>Stocks!$Q206</f>
        <v>7042245.46</v>
      </c>
      <c r="Y205" s="40">
        <f t="shared" si="63"/>
        <v>0.04820000273037903</v>
      </c>
      <c r="Z205" s="31">
        <f t="shared" si="69"/>
        <v>112068.25039999932</v>
      </c>
      <c r="AA205" s="33">
        <f t="shared" si="70"/>
        <v>0.015913709772905207</v>
      </c>
      <c r="AB205" s="12">
        <v>7342.6</v>
      </c>
      <c r="AC205" s="42">
        <f>P205/(AB205*1000)</f>
        <v>0.023485958652248524</v>
      </c>
      <c r="AD205" s="40">
        <f t="shared" si="64"/>
        <v>0.015262747582600076</v>
      </c>
      <c r="AE205" s="40">
        <f t="shared" si="65"/>
        <v>0.007479639364802658</v>
      </c>
      <c r="AF205" s="43">
        <f t="shared" si="71"/>
        <v>0.046228345599651256</v>
      </c>
      <c r="AG205" s="44">
        <f t="shared" si="66"/>
        <v>0.016569550814833425</v>
      </c>
      <c r="AH205" s="10">
        <f t="shared" si="72"/>
        <v>1995</v>
      </c>
      <c r="AI205" s="7">
        <f t="shared" si="73"/>
        <v>-0.0030406407197778634</v>
      </c>
      <c r="AJ205" s="40">
        <f aca="true" t="shared" si="76" ref="AJ205:AJ222">0.25*(AF205+AF204+AF203+AF202)</f>
        <v>0.029286777057879326</v>
      </c>
      <c r="AK205" s="42">
        <f t="shared" si="74"/>
        <v>0.03268235695668131</v>
      </c>
      <c r="AL205" s="42">
        <f t="shared" si="75"/>
        <v>-0.0037771303300621673</v>
      </c>
      <c r="AM205" s="7">
        <v>0</v>
      </c>
      <c r="AN205" s="40">
        <f aca="true" t="shared" si="77" ref="AN205:AN222">0.25*(AE205+AE204+AE203+AE202)</f>
        <v>0.009212302445076773</v>
      </c>
    </row>
    <row r="206" spans="1:40" ht="12.75">
      <c r="A206" s="11">
        <v>34881</v>
      </c>
      <c r="B206" s="12">
        <v>23027.178</v>
      </c>
      <c r="C206" s="12">
        <v>8086.7087</v>
      </c>
      <c r="D206" s="13">
        <v>2169.783</v>
      </c>
      <c r="E206" s="12">
        <v>12200</v>
      </c>
      <c r="F206" s="12">
        <v>9470</v>
      </c>
      <c r="G206" s="14">
        <v>6429.5069</v>
      </c>
      <c r="H206" s="14">
        <v>12759.238</v>
      </c>
      <c r="I206" s="14">
        <v>31338.705</v>
      </c>
      <c r="J206" s="31">
        <f t="shared" si="67"/>
        <v>74142.4146</v>
      </c>
      <c r="K206" s="12">
        <f>Inflows!J203</f>
        <v>46543.3703</v>
      </c>
      <c r="L206" s="31">
        <f t="shared" si="68"/>
        <v>110396.1772</v>
      </c>
      <c r="M206" s="12"/>
      <c r="N206" s="12">
        <v>45530</v>
      </c>
      <c r="O206" s="12"/>
      <c r="P206" s="12">
        <f t="shared" si="61"/>
        <v>182120</v>
      </c>
      <c r="Q206" s="12">
        <f>4*('Assets v. Liab'!H201-'Assets v. Liab'!H202)</f>
        <v>-123980.9395999983</v>
      </c>
      <c r="R206" s="12">
        <f>Q206+T206</f>
        <v>-143080.9395999983</v>
      </c>
      <c r="S206" s="12"/>
      <c r="T206" s="12">
        <v>-19100</v>
      </c>
      <c r="U206" s="12"/>
      <c r="V206" s="12">
        <f t="shared" si="62"/>
        <v>76400</v>
      </c>
      <c r="W206" s="31">
        <f>P206+V206+Z206</f>
        <v>244935.2376000017</v>
      </c>
      <c r="X206" s="31">
        <f>Stocks!$Q207</f>
        <v>7520900.9399999995</v>
      </c>
      <c r="Y206" s="40">
        <f t="shared" si="63"/>
        <v>0.03256727346285214</v>
      </c>
      <c r="Z206" s="31">
        <f t="shared" si="69"/>
        <v>-13584.76239999829</v>
      </c>
      <c r="AA206" s="33">
        <f t="shared" si="70"/>
        <v>-0.0018062679602316755</v>
      </c>
      <c r="AB206" s="12">
        <v>7432.8</v>
      </c>
      <c r="AC206" s="42">
        <f>P206/(AB206*1000)</f>
        <v>0.02450220643633624</v>
      </c>
      <c r="AD206" s="40">
        <f t="shared" si="64"/>
        <v>-0.0018276776450325974</v>
      </c>
      <c r="AE206" s="40">
        <f t="shared" si="65"/>
        <v>0.010278764395651705</v>
      </c>
      <c r="AF206" s="43">
        <f t="shared" si="71"/>
        <v>0.03295329318695535</v>
      </c>
      <c r="AG206" s="44">
        <f t="shared" si="66"/>
        <v>0.01224703167011797</v>
      </c>
      <c r="AH206" s="10">
        <f t="shared" si="72"/>
        <v>1995</v>
      </c>
      <c r="AI206" s="7">
        <f t="shared" si="73"/>
        <v>-0.0059594529622084835</v>
      </c>
      <c r="AJ206" s="40">
        <f t="shared" si="76"/>
        <v>0.02776670245016497</v>
      </c>
      <c r="AK206" s="42">
        <f t="shared" si="74"/>
        <v>0.02948473892983442</v>
      </c>
      <c r="AL206" s="42">
        <f t="shared" si="75"/>
        <v>-0.007089461703548228</v>
      </c>
      <c r="AM206" s="7">
        <v>0</v>
      </c>
      <c r="AN206" s="40">
        <f t="shared" si="77"/>
        <v>0.010020437737901762</v>
      </c>
    </row>
    <row r="207" spans="1:40" ht="12.75">
      <c r="A207" s="11">
        <v>34973</v>
      </c>
      <c r="B207" s="12">
        <v>23300.509</v>
      </c>
      <c r="C207" s="12">
        <v>12832.848</v>
      </c>
      <c r="D207" s="13">
        <v>2068.3643</v>
      </c>
      <c r="E207" s="12">
        <v>12500</v>
      </c>
      <c r="F207" s="12">
        <v>9560</v>
      </c>
      <c r="G207" s="14">
        <v>6271.0954</v>
      </c>
      <c r="H207" s="14">
        <v>13276.824</v>
      </c>
      <c r="I207" s="14">
        <v>31817.899</v>
      </c>
      <c r="J207" s="31">
        <f t="shared" si="67"/>
        <v>79809.64069999999</v>
      </c>
      <c r="K207" s="12">
        <f>Inflows!J204</f>
        <v>37871.42374</v>
      </c>
      <c r="L207" s="31">
        <f t="shared" si="68"/>
        <v>167752.86783999996</v>
      </c>
      <c r="M207" s="12"/>
      <c r="N207" s="12">
        <v>46709</v>
      </c>
      <c r="O207" s="12"/>
      <c r="P207" s="12">
        <f t="shared" si="61"/>
        <v>186836</v>
      </c>
      <c r="Q207" s="12">
        <f>4*('Assets v. Liab'!H202-'Assets v. Liab'!H203)</f>
        <v>-163196.9043999985</v>
      </c>
      <c r="R207" s="12">
        <f>Q207+T207</f>
        <v>-177796.9043999985</v>
      </c>
      <c r="S207" s="12"/>
      <c r="T207" s="12">
        <v>-14600</v>
      </c>
      <c r="U207" s="12"/>
      <c r="V207" s="12">
        <f t="shared" si="62"/>
        <v>58400</v>
      </c>
      <c r="W207" s="31">
        <f>P207+V207+Z207</f>
        <v>249791.96344000148</v>
      </c>
      <c r="X207" s="31">
        <f>Stocks!$Q208</f>
        <v>7938329.0600000005</v>
      </c>
      <c r="Y207" s="40">
        <f t="shared" si="63"/>
        <v>0.03146656702588258</v>
      </c>
      <c r="Z207" s="31">
        <f t="shared" si="69"/>
        <v>4555.963440001477</v>
      </c>
      <c r="AA207" s="33">
        <f t="shared" si="70"/>
        <v>0.0005739197009302958</v>
      </c>
      <c r="AB207" s="12">
        <v>7529.3</v>
      </c>
      <c r="AC207" s="42">
        <f>P207/(AB207*1000)</f>
        <v>0.024814524590599393</v>
      </c>
      <c r="AD207" s="40">
        <f t="shared" si="64"/>
        <v>0.0006050978762967974</v>
      </c>
      <c r="AE207" s="40">
        <f t="shared" si="65"/>
        <v>0.0077563651335449514</v>
      </c>
      <c r="AF207" s="43">
        <f t="shared" si="71"/>
        <v>0.03317598760044114</v>
      </c>
      <c r="AG207" s="44">
        <f t="shared" si="66"/>
        <v>0.011740762482325215</v>
      </c>
      <c r="AH207" s="10">
        <f t="shared" si="72"/>
        <v>1995</v>
      </c>
      <c r="AI207" s="7">
        <f t="shared" si="73"/>
        <v>-0.002215802189048504</v>
      </c>
      <c r="AJ207" s="40">
        <f t="shared" si="76"/>
        <v>0.029738005756748218</v>
      </c>
      <c r="AK207" s="42">
        <f t="shared" si="74"/>
        <v>0.029895422500339122</v>
      </c>
      <c r="AL207" s="42">
        <f t="shared" si="75"/>
        <v>-0.002709716472190481</v>
      </c>
      <c r="AM207" s="7">
        <v>0</v>
      </c>
      <c r="AN207" s="40">
        <f t="shared" si="77"/>
        <v>0.007872354436586501</v>
      </c>
    </row>
    <row r="208" spans="1:40" ht="12.75">
      <c r="A208" s="11">
        <v>35065</v>
      </c>
      <c r="B208" s="12">
        <v>25428.406</v>
      </c>
      <c r="C208" s="12">
        <v>5377.9255</v>
      </c>
      <c r="D208" s="13">
        <v>2128.3556</v>
      </c>
      <c r="E208" s="12">
        <v>12100</v>
      </c>
      <c r="F208" s="12">
        <v>9290</v>
      </c>
      <c r="G208" s="14">
        <v>6041.3737</v>
      </c>
      <c r="H208" s="14">
        <v>12084.783</v>
      </c>
      <c r="I208" s="14">
        <v>30224.259</v>
      </c>
      <c r="J208" s="31">
        <f t="shared" si="67"/>
        <v>72450.8438</v>
      </c>
      <c r="K208" s="12">
        <f>Inflows!J205</f>
        <v>40635.804430000004</v>
      </c>
      <c r="L208" s="31">
        <f t="shared" si="68"/>
        <v>127260.15748</v>
      </c>
      <c r="M208" s="12"/>
      <c r="N208" s="12">
        <v>49442</v>
      </c>
      <c r="O208" s="12"/>
      <c r="P208" s="12">
        <f t="shared" si="61"/>
        <v>197768</v>
      </c>
      <c r="Q208" s="12">
        <f>4*('Assets v. Liab'!H203-'Assets v. Liab'!H204)</f>
        <v>-83552.81240000203</v>
      </c>
      <c r="R208" s="12">
        <f>Q208+T208</f>
        <v>-102952.81240000203</v>
      </c>
      <c r="S208" s="12"/>
      <c r="T208" s="12">
        <v>-19400</v>
      </c>
      <c r="U208" s="12"/>
      <c r="V208" s="12">
        <f t="shared" si="62"/>
        <v>77600</v>
      </c>
      <c r="W208" s="31">
        <f>P208+V208+Z208</f>
        <v>319075.34507999796</v>
      </c>
      <c r="X208" s="31">
        <f>Stocks!$Q209</f>
        <v>8203245.17</v>
      </c>
      <c r="Y208" s="40">
        <f t="shared" si="63"/>
        <v>0.0388962341692389</v>
      </c>
      <c r="Z208" s="31">
        <f t="shared" si="69"/>
        <v>43707.34507999796</v>
      </c>
      <c r="AA208" s="33">
        <f t="shared" si="70"/>
        <v>0.0053280554432091854</v>
      </c>
      <c r="AB208" s="12">
        <v>7629.6</v>
      </c>
      <c r="AC208" s="42">
        <f>P208/(AB208*1000)</f>
        <v>0.025921149208346442</v>
      </c>
      <c r="AD208" s="40">
        <f t="shared" si="64"/>
        <v>0.005728654854775868</v>
      </c>
      <c r="AE208" s="40">
        <f t="shared" si="65"/>
        <v>0.010170913285100136</v>
      </c>
      <c r="AF208" s="43">
        <f t="shared" si="71"/>
        <v>0.041820717348222444</v>
      </c>
      <c r="AG208" s="44">
        <f t="shared" si="66"/>
        <v>0.01239919347674452</v>
      </c>
      <c r="AH208" s="10">
        <f t="shared" si="72"/>
        <v>1996</v>
      </c>
      <c r="AI208" s="7">
        <f t="shared" si="73"/>
        <v>0.004942205667160035</v>
      </c>
      <c r="AJ208" s="40">
        <f t="shared" si="76"/>
        <v>0.03854458593381755</v>
      </c>
      <c r="AK208" s="42">
        <f t="shared" si="74"/>
        <v>0.037782519347088164</v>
      </c>
      <c r="AL208" s="42">
        <f t="shared" si="75"/>
        <v>0.005002354239203253</v>
      </c>
      <c r="AM208" s="7">
        <v>0</v>
      </c>
      <c r="AN208" s="40">
        <f t="shared" si="77"/>
        <v>0.008921420544774863</v>
      </c>
    </row>
    <row r="209" spans="1:40" ht="12.75">
      <c r="A209" s="11">
        <v>35156</v>
      </c>
      <c r="B209" s="12">
        <v>29411.322</v>
      </c>
      <c r="C209" s="12">
        <v>6619.0499</v>
      </c>
      <c r="D209" s="13">
        <v>2282.6764</v>
      </c>
      <c r="E209" s="12">
        <v>12100</v>
      </c>
      <c r="F209" s="12">
        <v>9330</v>
      </c>
      <c r="G209" s="14">
        <v>6725.229</v>
      </c>
      <c r="H209" s="14">
        <v>12731.65</v>
      </c>
      <c r="I209" s="14">
        <v>31530.482</v>
      </c>
      <c r="J209" s="31">
        <f t="shared" si="67"/>
        <v>79199.9273</v>
      </c>
      <c r="K209" s="12">
        <f>Inflows!J206</f>
        <v>41243.33404</v>
      </c>
      <c r="L209" s="31">
        <f t="shared" si="68"/>
        <v>151826.37303999998</v>
      </c>
      <c r="M209" s="12"/>
      <c r="N209" s="12">
        <v>48456</v>
      </c>
      <c r="O209" s="12"/>
      <c r="P209" s="12">
        <f t="shared" si="61"/>
        <v>193824</v>
      </c>
      <c r="Q209" s="12">
        <f>4*('Assets v. Liab'!H204-'Assets v. Liab'!H205)</f>
        <v>-111804.3340000026</v>
      </c>
      <c r="R209" s="12">
        <f>Q209+T209</f>
        <v>-112204.3340000026</v>
      </c>
      <c r="S209" s="12"/>
      <c r="T209" s="12">
        <v>-400</v>
      </c>
      <c r="U209" s="12"/>
      <c r="V209" s="12">
        <f t="shared" si="62"/>
        <v>1600</v>
      </c>
      <c r="W209" s="31">
        <f>P209+V209+Z209</f>
        <v>235446.03903999738</v>
      </c>
      <c r="X209" s="31">
        <f>Stocks!$Q210</f>
        <v>8524838.03</v>
      </c>
      <c r="Y209" s="40">
        <f t="shared" si="63"/>
        <v>0.0276188284412481</v>
      </c>
      <c r="Z209" s="31">
        <f t="shared" si="69"/>
        <v>40022.039039997384</v>
      </c>
      <c r="AA209" s="33">
        <f t="shared" si="70"/>
        <v>0.004694756533690692</v>
      </c>
      <c r="AB209" s="12">
        <v>7782.7</v>
      </c>
      <c r="AC209" s="42">
        <f>P209/(AB209*1000)</f>
        <v>0.024904467601218085</v>
      </c>
      <c r="AD209" s="40">
        <f t="shared" si="64"/>
        <v>0.0051424363061659045</v>
      </c>
      <c r="AE209" s="40">
        <f t="shared" si="65"/>
        <v>0.00020558418029732612</v>
      </c>
      <c r="AF209" s="43">
        <f t="shared" si="71"/>
        <v>0.030252488087681318</v>
      </c>
      <c r="AG209" s="44">
        <f t="shared" si="66"/>
        <v>0.013800295980520818</v>
      </c>
      <c r="AH209" s="10">
        <f t="shared" si="72"/>
        <v>1996</v>
      </c>
      <c r="AI209" s="7">
        <f t="shared" si="73"/>
        <v>0.0024121278480514936</v>
      </c>
      <c r="AJ209" s="40">
        <f t="shared" si="76"/>
        <v>0.034550621555825056</v>
      </c>
      <c r="AK209" s="42">
        <f t="shared" si="74"/>
        <v>0.032637225774805434</v>
      </c>
      <c r="AL209" s="42">
        <f t="shared" si="75"/>
        <v>0.002197615929399624</v>
      </c>
      <c r="AM209" s="7">
        <v>0</v>
      </c>
      <c r="AN209" s="40">
        <f t="shared" si="77"/>
        <v>0.007102906748648529</v>
      </c>
    </row>
    <row r="210" spans="1:40" ht="12.75">
      <c r="A210" s="11">
        <v>35247</v>
      </c>
      <c r="B210" s="12">
        <v>23332.459</v>
      </c>
      <c r="C210" s="12">
        <v>7414.1659</v>
      </c>
      <c r="D210" s="13">
        <v>2192.7943</v>
      </c>
      <c r="E210" s="12">
        <v>12500</v>
      </c>
      <c r="F210" s="12">
        <v>9480</v>
      </c>
      <c r="G210" s="14">
        <v>6628.8613</v>
      </c>
      <c r="H210" s="14">
        <v>12713.348</v>
      </c>
      <c r="I210" s="14">
        <v>33393.602</v>
      </c>
      <c r="J210" s="31">
        <f t="shared" si="67"/>
        <v>74261.62849999999</v>
      </c>
      <c r="K210" s="12">
        <f>Inflows!J207</f>
        <v>28397.098226</v>
      </c>
      <c r="L210" s="31">
        <f t="shared" si="68"/>
        <v>183458.12109599996</v>
      </c>
      <c r="M210" s="12"/>
      <c r="N210" s="12">
        <v>50643</v>
      </c>
      <c r="O210" s="12"/>
      <c r="P210" s="12">
        <f t="shared" si="61"/>
        <v>202572</v>
      </c>
      <c r="Q210" s="12">
        <f>4*('Assets v. Liab'!H205-'Assets v. Liab'!H206)</f>
        <v>166213.19520000368</v>
      </c>
      <c r="R210" s="12">
        <f>Q210+T210</f>
        <v>131513.19520000368</v>
      </c>
      <c r="S210" s="12"/>
      <c r="T210" s="12">
        <v>-34700</v>
      </c>
      <c r="U210" s="12"/>
      <c r="V210" s="12">
        <f t="shared" si="62"/>
        <v>138800</v>
      </c>
      <c r="W210" s="31">
        <f>P210+V210+Z210</f>
        <v>691043.3162960036</v>
      </c>
      <c r="X210" s="31">
        <f>Stocks!$Q211</f>
        <v>8503668.64</v>
      </c>
      <c r="Y210" s="40">
        <f t="shared" si="63"/>
        <v>0.08126413969677017</v>
      </c>
      <c r="Z210" s="31">
        <f t="shared" si="69"/>
        <v>349671.31629600364</v>
      </c>
      <c r="AA210" s="33">
        <f t="shared" si="70"/>
        <v>0.041120054308231326</v>
      </c>
      <c r="AB210" s="12">
        <v>7859</v>
      </c>
      <c r="AC210" s="42">
        <f>P210/(AB210*1000)</f>
        <v>0.02577579844763965</v>
      </c>
      <c r="AD210" s="40">
        <f t="shared" si="64"/>
        <v>0.044493105521822576</v>
      </c>
      <c r="AE210" s="40">
        <f t="shared" si="65"/>
        <v>0.01766128006107647</v>
      </c>
      <c r="AF210" s="43">
        <f t="shared" si="71"/>
        <v>0.0879301840305387</v>
      </c>
      <c r="AG210" s="44">
        <f t="shared" si="66"/>
        <v>0.010975243739036378</v>
      </c>
      <c r="AH210" s="10">
        <f t="shared" si="72"/>
        <v>1996</v>
      </c>
      <c r="AI210" s="7">
        <f t="shared" si="73"/>
        <v>0.013992323639765287</v>
      </c>
      <c r="AJ210" s="40">
        <f t="shared" si="76"/>
        <v>0.0482948442667209</v>
      </c>
      <c r="AK210" s="42">
        <f t="shared" si="74"/>
        <v>0.044811442333284934</v>
      </c>
      <c r="AL210" s="42">
        <f t="shared" si="75"/>
        <v>0.012929196496515374</v>
      </c>
      <c r="AM210" s="7">
        <v>0</v>
      </c>
      <c r="AN210" s="40">
        <f t="shared" si="77"/>
        <v>0.008948535665004722</v>
      </c>
    </row>
    <row r="211" spans="1:40" ht="12.75">
      <c r="A211" s="11">
        <v>35339</v>
      </c>
      <c r="B211" s="12">
        <v>23259.916</v>
      </c>
      <c r="C211" s="12">
        <v>11392.866</v>
      </c>
      <c r="D211" s="13">
        <v>1955.5166</v>
      </c>
      <c r="E211" s="12">
        <v>12600</v>
      </c>
      <c r="F211" s="12">
        <v>9440</v>
      </c>
      <c r="G211" s="14">
        <v>6350.1034</v>
      </c>
      <c r="H211" s="14">
        <v>13294.802</v>
      </c>
      <c r="I211" s="14">
        <v>33539.089</v>
      </c>
      <c r="J211" s="31">
        <f t="shared" si="67"/>
        <v>78293.204</v>
      </c>
      <c r="K211" s="12">
        <f>Inflows!J208</f>
        <v>54994.08726</v>
      </c>
      <c r="L211" s="31">
        <f t="shared" si="68"/>
        <v>93196.46695999999</v>
      </c>
      <c r="M211" s="12"/>
      <c r="N211" s="12">
        <v>52212</v>
      </c>
      <c r="O211" s="12"/>
      <c r="P211" s="12">
        <f t="shared" si="61"/>
        <v>208848</v>
      </c>
      <c r="Q211" s="12">
        <f>4*('Assets v. Liab'!H206-'Assets v. Liab'!H207)</f>
        <v>-214142.30200000107</v>
      </c>
      <c r="R211" s="12">
        <f>Q211+T211</f>
        <v>-229142.30200000107</v>
      </c>
      <c r="S211" s="12"/>
      <c r="T211" s="12">
        <v>-15000</v>
      </c>
      <c r="U211" s="12"/>
      <c r="V211" s="12">
        <f t="shared" si="62"/>
        <v>60000</v>
      </c>
      <c r="W211" s="31">
        <f>P211+V211+Z211</f>
        <v>147902.16495999892</v>
      </c>
      <c r="X211" s="31">
        <f>Stocks!$Q212</f>
        <v>9090156.01</v>
      </c>
      <c r="Y211" s="40">
        <f t="shared" si="63"/>
        <v>0.016270585983045073</v>
      </c>
      <c r="Z211" s="31">
        <f t="shared" si="69"/>
        <v>-120945.83504000108</v>
      </c>
      <c r="AA211" s="33">
        <f t="shared" si="70"/>
        <v>-0.01330514403789656</v>
      </c>
      <c r="AB211" s="12">
        <v>7981.4</v>
      </c>
      <c r="AC211" s="42">
        <f>P211/(AB211*1000)</f>
        <v>0.026166837898113113</v>
      </c>
      <c r="AD211" s="40">
        <f t="shared" si="64"/>
        <v>-0.015153461177237211</v>
      </c>
      <c r="AE211" s="40">
        <f t="shared" si="65"/>
        <v>0.007517478136667753</v>
      </c>
      <c r="AF211" s="43">
        <f t="shared" si="71"/>
        <v>0.018530854857543654</v>
      </c>
      <c r="AG211" s="44">
        <f t="shared" si="66"/>
        <v>0.010235210913613353</v>
      </c>
      <c r="AH211" s="10">
        <f t="shared" si="72"/>
        <v>1996</v>
      </c>
      <c r="AI211" s="7">
        <f t="shared" si="73"/>
        <v>0.010052683876381785</v>
      </c>
      <c r="AJ211" s="40">
        <f t="shared" si="76"/>
        <v>0.04463356108099653</v>
      </c>
      <c r="AK211" s="42">
        <f t="shared" si="74"/>
        <v>0.041012447072575564</v>
      </c>
      <c r="AL211" s="42">
        <f t="shared" si="75"/>
        <v>0.00945943056180866</v>
      </c>
      <c r="AM211" s="7">
        <v>0</v>
      </c>
      <c r="AN211" s="40">
        <f t="shared" si="77"/>
        <v>0.008888813915785422</v>
      </c>
    </row>
    <row r="212" spans="1:40" ht="12.75">
      <c r="A212" s="11">
        <v>35431</v>
      </c>
      <c r="B212" s="12">
        <v>25392.065</v>
      </c>
      <c r="C212" s="12">
        <v>5713.183</v>
      </c>
      <c r="D212" s="13">
        <v>2127.973</v>
      </c>
      <c r="E212" s="12">
        <v>13100</v>
      </c>
      <c r="F212" s="12">
        <v>9570</v>
      </c>
      <c r="G212" s="14">
        <v>6402.3014</v>
      </c>
      <c r="H212" s="14">
        <v>13042.749</v>
      </c>
      <c r="I212" s="14">
        <v>34397.255</v>
      </c>
      <c r="J212" s="31">
        <f t="shared" si="67"/>
        <v>75348.2714</v>
      </c>
      <c r="K212" s="12">
        <f>Inflows!J209</f>
        <v>56919.254010000004</v>
      </c>
      <c r="L212" s="31">
        <f t="shared" si="68"/>
        <v>73716.06955999997</v>
      </c>
      <c r="M212" s="12"/>
      <c r="N212" s="12">
        <v>52581</v>
      </c>
      <c r="O212" s="12"/>
      <c r="P212" s="12">
        <f t="shared" si="61"/>
        <v>210324</v>
      </c>
      <c r="Q212" s="12">
        <f>4*('Assets v. Liab'!H207-'Assets v. Liab'!H208)</f>
        <v>-193728.26960000023</v>
      </c>
      <c r="R212" s="12">
        <f>Q212+T212</f>
        <v>-216328.26960000023</v>
      </c>
      <c r="S212" s="12"/>
      <c r="T212" s="12">
        <v>-22600</v>
      </c>
      <c r="U212" s="12"/>
      <c r="V212" s="12">
        <f t="shared" si="62"/>
        <v>90400</v>
      </c>
      <c r="W212" s="31">
        <f>P212+V212+Z212</f>
        <v>180711.79995999974</v>
      </c>
      <c r="X212" s="31">
        <f>Stocks!$Q213</f>
        <v>9066119.5</v>
      </c>
      <c r="Y212" s="40">
        <f t="shared" si="63"/>
        <v>0.019932651445858367</v>
      </c>
      <c r="Z212" s="31">
        <f t="shared" si="69"/>
        <v>-120012.20004000026</v>
      </c>
      <c r="AA212" s="33">
        <f t="shared" si="70"/>
        <v>-0.013237438579979038</v>
      </c>
      <c r="AB212" s="12">
        <v>8125.9</v>
      </c>
      <c r="AC212" s="42">
        <f>P212/(AB212*1000)</f>
        <v>0.025883163711096616</v>
      </c>
      <c r="AD212" s="40">
        <f t="shared" si="64"/>
        <v>-0.01476909635117344</v>
      </c>
      <c r="AE212" s="40">
        <f t="shared" si="65"/>
        <v>0.0111249215471517</v>
      </c>
      <c r="AF212" s="43">
        <f t="shared" si="71"/>
        <v>0.022238988907074878</v>
      </c>
      <c r="AG212" s="44">
        <f t="shared" si="66"/>
        <v>0.011203057713942552</v>
      </c>
      <c r="AH212" s="10">
        <f t="shared" si="72"/>
        <v>1997</v>
      </c>
      <c r="AI212" s="7">
        <f t="shared" si="73"/>
        <v>0.004928246074894458</v>
      </c>
      <c r="AJ212" s="40">
        <f t="shared" si="76"/>
        <v>0.03973812897070964</v>
      </c>
      <c r="AK212" s="42">
        <f t="shared" si="74"/>
        <v>0.036271551391730425</v>
      </c>
      <c r="AL212" s="42">
        <f t="shared" si="75"/>
        <v>0.004818057056011604</v>
      </c>
      <c r="AM212" s="7">
        <v>0</v>
      </c>
      <c r="AN212" s="40">
        <f t="shared" si="77"/>
        <v>0.009127315981298314</v>
      </c>
    </row>
    <row r="213" spans="1:40" ht="12.75">
      <c r="A213" s="11">
        <v>35521</v>
      </c>
      <c r="B213" s="12">
        <v>30439.242</v>
      </c>
      <c r="C213" s="12">
        <v>7085.588</v>
      </c>
      <c r="D213" s="13">
        <v>2355.9237</v>
      </c>
      <c r="E213" s="12">
        <v>13800</v>
      </c>
      <c r="F213" s="12">
        <v>9840</v>
      </c>
      <c r="G213" s="14">
        <v>6626.5426</v>
      </c>
      <c r="H213" s="14">
        <v>13715.693</v>
      </c>
      <c r="I213" s="14">
        <v>35764.632</v>
      </c>
      <c r="J213" s="31">
        <f t="shared" si="67"/>
        <v>83862.9893</v>
      </c>
      <c r="K213" s="12">
        <f>Inflows!J210</f>
        <v>29814.88335</v>
      </c>
      <c r="L213" s="31">
        <f t="shared" si="68"/>
        <v>216192.4238</v>
      </c>
      <c r="M213" s="12"/>
      <c r="N213" s="12">
        <v>53680</v>
      </c>
      <c r="O213" s="12"/>
      <c r="P213" s="12">
        <f t="shared" si="61"/>
        <v>214720</v>
      </c>
      <c r="Q213" s="12">
        <f>4*('Assets v. Liab'!H208-'Assets v. Liab'!H209)</f>
        <v>-156202.87159999833</v>
      </c>
      <c r="R213" s="12">
        <f>Q213+T213</f>
        <v>-181202.87159999833</v>
      </c>
      <c r="S213" s="12"/>
      <c r="T213" s="12">
        <v>-25000</v>
      </c>
      <c r="U213" s="12"/>
      <c r="V213" s="12">
        <f t="shared" si="62"/>
        <v>100000</v>
      </c>
      <c r="W213" s="31">
        <f>P213+V213+Z213</f>
        <v>374709.55220000166</v>
      </c>
      <c r="X213" s="31">
        <f>Stocks!$Q214</f>
        <v>10253540.73</v>
      </c>
      <c r="Y213" s="40">
        <f t="shared" si="63"/>
        <v>0.03654440569038454</v>
      </c>
      <c r="Z213" s="31">
        <f t="shared" si="69"/>
        <v>59989.552200001664</v>
      </c>
      <c r="AA213" s="33">
        <f t="shared" si="70"/>
        <v>0.005850618218590883</v>
      </c>
      <c r="AB213" s="12">
        <v>8259.5</v>
      </c>
      <c r="AC213" s="42">
        <f>P213/(AB213*1000)</f>
        <v>0.02599673103698771</v>
      </c>
      <c r="AD213" s="40">
        <f t="shared" si="64"/>
        <v>0.007263097306132534</v>
      </c>
      <c r="AE213" s="40">
        <f t="shared" si="65"/>
        <v>0.012107270415884738</v>
      </c>
      <c r="AF213" s="43">
        <f t="shared" si="71"/>
        <v>0.045367098759004985</v>
      </c>
      <c r="AG213" s="44">
        <f t="shared" si="66"/>
        <v>0.011874626649091195</v>
      </c>
      <c r="AH213" s="10">
        <f t="shared" si="72"/>
        <v>1997</v>
      </c>
      <c r="AI213" s="7">
        <f t="shared" si="73"/>
        <v>0.005458411324886114</v>
      </c>
      <c r="AJ213" s="40">
        <f t="shared" si="76"/>
        <v>0.04351678163854056</v>
      </c>
      <c r="AK213" s="42">
        <f t="shared" si="74"/>
        <v>0.03850294570401454</v>
      </c>
      <c r="AL213" s="42">
        <f t="shared" si="75"/>
        <v>0.005107022477236652</v>
      </c>
      <c r="AM213" s="7">
        <v>0</v>
      </c>
      <c r="AN213" s="40">
        <f t="shared" si="77"/>
        <v>0.012102737540195165</v>
      </c>
    </row>
    <row r="214" spans="1:40" ht="12.75">
      <c r="A214" s="11">
        <v>35612</v>
      </c>
      <c r="B214" s="12">
        <v>24072.813</v>
      </c>
      <c r="C214" s="12">
        <v>7220.5463</v>
      </c>
      <c r="D214" s="13">
        <v>2281.361</v>
      </c>
      <c r="E214" s="12">
        <v>13900</v>
      </c>
      <c r="F214" s="12">
        <v>10000</v>
      </c>
      <c r="G214" s="14">
        <v>6254.9191</v>
      </c>
      <c r="H214" s="14">
        <v>13638.158</v>
      </c>
      <c r="I214" s="14">
        <v>35806.525</v>
      </c>
      <c r="J214" s="31">
        <f t="shared" si="67"/>
        <v>77367.7974</v>
      </c>
      <c r="K214" s="12">
        <f>Inflows!J211</f>
        <v>95331.93059</v>
      </c>
      <c r="L214" s="31">
        <f t="shared" si="68"/>
        <v>-71856.53276000003</v>
      </c>
      <c r="M214" s="12"/>
      <c r="N214" s="12">
        <v>55080</v>
      </c>
      <c r="O214" s="12"/>
      <c r="P214" s="12">
        <f t="shared" si="61"/>
        <v>220320</v>
      </c>
      <c r="Q214" s="12">
        <f>4*('Assets v. Liab'!H209-'Assets v. Liab'!H210)</f>
        <v>-235087.2324000001</v>
      </c>
      <c r="R214" s="12">
        <f>Q214+T214</f>
        <v>-266087.2324000001</v>
      </c>
      <c r="S214" s="12"/>
      <c r="T214" s="12">
        <v>-31000</v>
      </c>
      <c r="U214" s="12"/>
      <c r="V214" s="12">
        <f t="shared" si="62"/>
        <v>124000</v>
      </c>
      <c r="W214" s="31">
        <f>P214+V214+Z214</f>
        <v>37376.234839999874</v>
      </c>
      <c r="X214" s="31">
        <f>Stocks!$Q215</f>
        <v>11064508.95</v>
      </c>
      <c r="Y214" s="40">
        <f t="shared" si="63"/>
        <v>0.003378029247289811</v>
      </c>
      <c r="Z214" s="31">
        <f t="shared" si="69"/>
        <v>-306943.7651600001</v>
      </c>
      <c r="AA214" s="33">
        <f t="shared" si="70"/>
        <v>-0.027741291235522943</v>
      </c>
      <c r="AB214" s="12">
        <v>8364.5</v>
      </c>
      <c r="AC214" s="42">
        <f>P214/(AB214*1000)</f>
        <v>0.0263398888158288</v>
      </c>
      <c r="AD214" s="40">
        <f t="shared" si="64"/>
        <v>-0.03669600874648815</v>
      </c>
      <c r="AE214" s="40">
        <f t="shared" si="65"/>
        <v>0.014824556159961743</v>
      </c>
      <c r="AF214" s="43">
        <f t="shared" si="71"/>
        <v>0.004468436229302394</v>
      </c>
      <c r="AG214" s="44">
        <f t="shared" si="66"/>
        <v>0.008702713553320411</v>
      </c>
      <c r="AH214" s="10">
        <f t="shared" si="72"/>
        <v>1997</v>
      </c>
      <c r="AI214" s="7">
        <f t="shared" si="73"/>
        <v>-0.014838867242191568</v>
      </c>
      <c r="AJ214" s="40">
        <f t="shared" si="76"/>
        <v>0.022651344688231476</v>
      </c>
      <c r="AK214" s="42">
        <f t="shared" si="74"/>
        <v>0.01903141809164445</v>
      </c>
      <c r="AL214" s="42">
        <f t="shared" si="75"/>
        <v>-0.012108313908701913</v>
      </c>
      <c r="AM214" s="7">
        <v>0</v>
      </c>
      <c r="AN214" s="40">
        <f t="shared" si="77"/>
        <v>0.011393556564916484</v>
      </c>
    </row>
    <row r="215" spans="1:40" ht="12.75">
      <c r="A215" s="11">
        <v>35704</v>
      </c>
      <c r="B215" s="12">
        <v>24906.524</v>
      </c>
      <c r="C215" s="12">
        <v>11483.513</v>
      </c>
      <c r="D215" s="13">
        <v>2193.9485</v>
      </c>
      <c r="E215" s="12">
        <v>14400</v>
      </c>
      <c r="F215" s="12">
        <v>10700</v>
      </c>
      <c r="G215" s="14">
        <v>6138.8126</v>
      </c>
      <c r="H215" s="14">
        <v>14506.82</v>
      </c>
      <c r="I215" s="14">
        <v>35640.241</v>
      </c>
      <c r="J215" s="31">
        <f t="shared" si="67"/>
        <v>84329.61809999999</v>
      </c>
      <c r="K215" s="12">
        <f>Inflows!J212</f>
        <v>37435.57749</v>
      </c>
      <c r="L215" s="31">
        <f t="shared" si="68"/>
        <v>187576.16243999996</v>
      </c>
      <c r="M215" s="12"/>
      <c r="N215" s="12">
        <v>57203</v>
      </c>
      <c r="O215" s="12"/>
      <c r="P215" s="12">
        <f t="shared" si="61"/>
        <v>228812</v>
      </c>
      <c r="Q215" s="12">
        <f>4*('Assets v. Liab'!H210-'Assets v. Liab'!H211)</f>
        <v>-803587.2828000039</v>
      </c>
      <c r="R215" s="12">
        <f>Q215+T215</f>
        <v>-839417.2828000039</v>
      </c>
      <c r="S215" s="12"/>
      <c r="T215" s="12">
        <v>-35830</v>
      </c>
      <c r="U215" s="12"/>
      <c r="V215" s="12">
        <f t="shared" si="62"/>
        <v>143320</v>
      </c>
      <c r="W215" s="31">
        <f>P215+V215+Z215</f>
        <v>-243879.1203600039</v>
      </c>
      <c r="X215" s="31">
        <f>Stocks!$Q216</f>
        <v>11424374.83</v>
      </c>
      <c r="Y215" s="40">
        <f t="shared" si="63"/>
        <v>-0.021347261796731846</v>
      </c>
      <c r="Z215" s="31">
        <f t="shared" si="69"/>
        <v>-616011.1203600039</v>
      </c>
      <c r="AA215" s="33">
        <f t="shared" si="70"/>
        <v>-0.05392077286735907</v>
      </c>
      <c r="AB215" s="12">
        <v>8453</v>
      </c>
      <c r="AC215" s="42">
        <f>P215/(AB215*1000)</f>
        <v>0.027068732994203242</v>
      </c>
      <c r="AD215" s="40">
        <f t="shared" si="64"/>
        <v>-0.07287485157458937</v>
      </c>
      <c r="AE215" s="40">
        <f t="shared" si="65"/>
        <v>0.01695492724476517</v>
      </c>
      <c r="AF215" s="43">
        <f t="shared" si="71"/>
        <v>-0.028851191335620953</v>
      </c>
      <c r="AG215" s="44">
        <f t="shared" si="66"/>
        <v>0.008720485583017237</v>
      </c>
      <c r="AH215" s="10">
        <f t="shared" si="72"/>
        <v>1997</v>
      </c>
      <c r="AI215" s="7">
        <f t="shared" si="73"/>
        <v>-0.029269214841529605</v>
      </c>
      <c r="AJ215" s="40">
        <f t="shared" si="76"/>
        <v>0.010805833139940327</v>
      </c>
      <c r="AK215" s="42">
        <f t="shared" si="74"/>
        <v>0.009626956146700219</v>
      </c>
      <c r="AL215" s="42">
        <f t="shared" si="75"/>
        <v>-0.022262221116067543</v>
      </c>
      <c r="AM215" s="7">
        <v>0</v>
      </c>
      <c r="AN215" s="40">
        <f t="shared" si="77"/>
        <v>0.01375291884194084</v>
      </c>
    </row>
    <row r="216" spans="1:40" ht="12.75">
      <c r="A216" s="11">
        <v>35796</v>
      </c>
      <c r="B216" s="12">
        <v>26607.559</v>
      </c>
      <c r="C216" s="12">
        <v>5639.3178</v>
      </c>
      <c r="D216" s="13">
        <v>2469.0786</v>
      </c>
      <c r="E216" s="12">
        <v>14500</v>
      </c>
      <c r="F216" s="12">
        <v>11000</v>
      </c>
      <c r="G216" s="14">
        <v>6132.7411</v>
      </c>
      <c r="H216" s="14">
        <v>14077.871</v>
      </c>
      <c r="I216" s="14">
        <v>35187.037</v>
      </c>
      <c r="J216" s="31">
        <f t="shared" si="67"/>
        <v>80426.5675</v>
      </c>
      <c r="K216" s="12">
        <f>Inflows!J213</f>
        <v>34057.380119999994</v>
      </c>
      <c r="L216" s="31">
        <f t="shared" si="68"/>
        <v>185476.74952000004</v>
      </c>
      <c r="M216" s="12"/>
      <c r="N216" s="12">
        <v>58727</v>
      </c>
      <c r="O216" s="12"/>
      <c r="P216" s="12">
        <f t="shared" si="61"/>
        <v>234908</v>
      </c>
      <c r="Q216" s="12">
        <f>4*('Assets v. Liab'!H211-'Assets v. Liab'!H212)</f>
        <v>-358235.7975999974</v>
      </c>
      <c r="R216" s="12">
        <f>Q216+T216</f>
        <v>-393035.7975999974</v>
      </c>
      <c r="S216" s="12"/>
      <c r="T216" s="12">
        <v>-34800</v>
      </c>
      <c r="U216" s="12"/>
      <c r="V216" s="12">
        <f t="shared" si="62"/>
        <v>139200</v>
      </c>
      <c r="W216" s="31">
        <f>P216+V216+Z216</f>
        <v>201348.95192000267</v>
      </c>
      <c r="X216" s="31">
        <f>Stocks!$Q217</f>
        <v>12821284.02</v>
      </c>
      <c r="Y216" s="40">
        <f t="shared" si="63"/>
        <v>0.01570427358179705</v>
      </c>
      <c r="Z216" s="31">
        <f t="shared" si="69"/>
        <v>-172759.04807999733</v>
      </c>
      <c r="AA216" s="33">
        <f t="shared" si="70"/>
        <v>-0.013474395217398618</v>
      </c>
      <c r="AB216" s="12">
        <v>8610.6</v>
      </c>
      <c r="AC216" s="42">
        <f>P216/(AB216*1000)</f>
        <v>0.027281257984344876</v>
      </c>
      <c r="AD216" s="40">
        <f t="shared" si="64"/>
        <v>-0.02006353193505648</v>
      </c>
      <c r="AE216" s="40">
        <f t="shared" si="65"/>
        <v>0.016166120827816877</v>
      </c>
      <c r="AF216" s="43">
        <f t="shared" si="71"/>
        <v>0.023383846877105274</v>
      </c>
      <c r="AG216" s="44">
        <f t="shared" si="66"/>
        <v>0.008301059069745185</v>
      </c>
      <c r="AH216" s="10">
        <f t="shared" si="72"/>
        <v>1998</v>
      </c>
      <c r="AI216" s="7">
        <f t="shared" si="73"/>
        <v>-0.030592823737500364</v>
      </c>
      <c r="AJ216" s="40">
        <f t="shared" si="76"/>
        <v>0.011092047632447925</v>
      </c>
      <c r="AK216" s="42">
        <f t="shared" si="74"/>
        <v>0.008569861680684888</v>
      </c>
      <c r="AL216" s="42">
        <f t="shared" si="75"/>
        <v>-0.02232146027542244</v>
      </c>
      <c r="AM216" s="7">
        <v>0</v>
      </c>
      <c r="AN216" s="40">
        <f t="shared" si="77"/>
        <v>0.015013218662107133</v>
      </c>
    </row>
    <row r="217" spans="1:40" ht="12.75">
      <c r="A217" s="11">
        <v>35886</v>
      </c>
      <c r="B217" s="12">
        <v>32892.975</v>
      </c>
      <c r="C217" s="12">
        <v>6735.1684</v>
      </c>
      <c r="D217" s="13">
        <v>2610.1164</v>
      </c>
      <c r="E217" s="12">
        <v>15100</v>
      </c>
      <c r="F217" s="12">
        <v>11100</v>
      </c>
      <c r="G217" s="14">
        <v>6301.9311</v>
      </c>
      <c r="H217" s="14">
        <v>13883.397</v>
      </c>
      <c r="I217" s="14">
        <v>35693.077</v>
      </c>
      <c r="J217" s="31">
        <f t="shared" si="67"/>
        <v>88623.5879</v>
      </c>
      <c r="K217" s="12">
        <f>Inflows!J214</f>
        <v>78204.6897</v>
      </c>
      <c r="L217" s="31">
        <f t="shared" si="68"/>
        <v>41675.592799999984</v>
      </c>
      <c r="M217" s="12"/>
      <c r="N217" s="12">
        <v>61051</v>
      </c>
      <c r="O217" s="12"/>
      <c r="P217" s="12">
        <f t="shared" si="61"/>
        <v>244204</v>
      </c>
      <c r="Q217" s="12">
        <f>4*('Assets v. Liab'!H212-'Assets v. Liab'!H213)</f>
        <v>-251768.08159999922</v>
      </c>
      <c r="R217" s="12">
        <f>Q217+T217</f>
        <v>-284048.0815999992</v>
      </c>
      <c r="S217" s="12"/>
      <c r="T217" s="12">
        <v>-32280</v>
      </c>
      <c r="U217" s="12"/>
      <c r="V217" s="12">
        <f t="shared" si="62"/>
        <v>129120</v>
      </c>
      <c r="W217" s="31">
        <f>P217+V217+Z217</f>
        <v>163231.51120000076</v>
      </c>
      <c r="X217" s="31">
        <f>Stocks!$Q218</f>
        <v>12943790.24</v>
      </c>
      <c r="Y217" s="40">
        <f t="shared" si="63"/>
        <v>0.012610797005622733</v>
      </c>
      <c r="Z217" s="31">
        <f t="shared" si="69"/>
        <v>-210092.48879999924</v>
      </c>
      <c r="AA217" s="33">
        <f t="shared" si="70"/>
        <v>-0.016231141335306374</v>
      </c>
      <c r="AB217" s="12">
        <v>8683.7</v>
      </c>
      <c r="AC217" s="42">
        <f>P217/(AB217*1000)</f>
        <v>0.028122113845480613</v>
      </c>
      <c r="AD217" s="40">
        <f t="shared" si="64"/>
        <v>-0.024193890714787388</v>
      </c>
      <c r="AE217" s="40">
        <f t="shared" si="65"/>
        <v>0.01486923776731117</v>
      </c>
      <c r="AF217" s="43">
        <f t="shared" si="71"/>
        <v>0.018797460898004395</v>
      </c>
      <c r="AG217" s="44">
        <f t="shared" si="66"/>
        <v>0.01016486651594564</v>
      </c>
      <c r="AH217" s="10">
        <f t="shared" si="72"/>
        <v>1998</v>
      </c>
      <c r="AI217" s="7">
        <f t="shared" si="73"/>
        <v>-0.038457070742730345</v>
      </c>
      <c r="AJ217" s="40">
        <f t="shared" si="76"/>
        <v>0.004449638167197779</v>
      </c>
      <c r="AK217" s="42">
        <f t="shared" si="74"/>
        <v>0.0025864595094944372</v>
      </c>
      <c r="AL217" s="42">
        <f t="shared" si="75"/>
        <v>-0.027841900163896753</v>
      </c>
      <c r="AM217" s="7">
        <v>0</v>
      </c>
      <c r="AN217" s="40">
        <f t="shared" si="77"/>
        <v>0.01570371049996374</v>
      </c>
    </row>
    <row r="218" spans="1:40" ht="12.75">
      <c r="A218" s="11">
        <v>35977</v>
      </c>
      <c r="B218" s="12">
        <v>26123.3</v>
      </c>
      <c r="C218" s="12">
        <v>7078.1573</v>
      </c>
      <c r="D218" s="13">
        <v>2786.8692</v>
      </c>
      <c r="E218" s="12">
        <v>15600</v>
      </c>
      <c r="F218" s="12">
        <v>11200</v>
      </c>
      <c r="G218" s="14">
        <v>6171.5386</v>
      </c>
      <c r="H218" s="14">
        <v>13873.361</v>
      </c>
      <c r="I218" s="14">
        <v>36599.131</v>
      </c>
      <c r="J218" s="31">
        <f t="shared" si="67"/>
        <v>82833.2261</v>
      </c>
      <c r="K218" s="12">
        <f>Inflows!J215</f>
        <v>41722.10992</v>
      </c>
      <c r="L218" s="31">
        <f t="shared" si="68"/>
        <v>164444.46472</v>
      </c>
      <c r="M218" s="12"/>
      <c r="N218" s="12">
        <v>60400</v>
      </c>
      <c r="O218" s="12"/>
      <c r="P218" s="12">
        <f t="shared" si="61"/>
        <v>241600</v>
      </c>
      <c r="Q218" s="12">
        <f>4*('Assets v. Liab'!H213-'Assets v. Liab'!H214)</f>
        <v>-71386.55279999971</v>
      </c>
      <c r="R218" s="12">
        <f>Q218+T218</f>
        <v>-148476.5527999997</v>
      </c>
      <c r="S218" s="12"/>
      <c r="T218" s="12">
        <v>-77090</v>
      </c>
      <c r="U218" s="12"/>
      <c r="V218" s="12">
        <f t="shared" si="62"/>
        <v>308360</v>
      </c>
      <c r="W218" s="31">
        <f>P218+V218+Z218</f>
        <v>643017.9119200003</v>
      </c>
      <c r="X218" s="31">
        <f>Stocks!$Q219</f>
        <v>11681951.61</v>
      </c>
      <c r="Y218" s="40">
        <f t="shared" si="63"/>
        <v>0.05504370617059938</v>
      </c>
      <c r="Z218" s="31">
        <f t="shared" si="69"/>
        <v>93057.91192000028</v>
      </c>
      <c r="AA218" s="33">
        <f t="shared" si="70"/>
        <v>0.007965955948691032</v>
      </c>
      <c r="AB218" s="12">
        <v>8797.9</v>
      </c>
      <c r="AC218" s="42">
        <f>P218/(AB218*1000)</f>
        <v>0.027461098671273828</v>
      </c>
      <c r="AD218" s="40">
        <f t="shared" si="64"/>
        <v>0.010577286843451309</v>
      </c>
      <c r="AE218" s="40">
        <f t="shared" si="65"/>
        <v>0.035049273121995024</v>
      </c>
      <c r="AF218" s="43">
        <f t="shared" si="71"/>
        <v>0.07308765863672016</v>
      </c>
      <c r="AG218" s="44">
        <f t="shared" si="66"/>
        <v>0.008944841023870668</v>
      </c>
      <c r="AH218" s="10">
        <f t="shared" si="72"/>
        <v>1998</v>
      </c>
      <c r="AI218" s="7">
        <f t="shared" si="73"/>
        <v>-0.026638746845245483</v>
      </c>
      <c r="AJ218" s="40">
        <f t="shared" si="76"/>
        <v>0.02160444376905222</v>
      </c>
      <c r="AK218" s="42">
        <f t="shared" si="74"/>
        <v>0.015502878740321828</v>
      </c>
      <c r="AL218" s="42">
        <f t="shared" si="75"/>
        <v>-0.01891508836784326</v>
      </c>
      <c r="AM218" s="7">
        <v>0</v>
      </c>
      <c r="AN218" s="40">
        <f t="shared" si="77"/>
        <v>0.020759889740472062</v>
      </c>
    </row>
    <row r="219" spans="1:40" ht="12.75">
      <c r="A219" s="11">
        <v>36069</v>
      </c>
      <c r="B219" s="12">
        <v>26318.531</v>
      </c>
      <c r="C219" s="12">
        <v>11044.42</v>
      </c>
      <c r="D219" s="13">
        <v>2314.7416</v>
      </c>
      <c r="E219" s="12">
        <v>15000</v>
      </c>
      <c r="F219" s="12">
        <v>10900</v>
      </c>
      <c r="G219" s="14">
        <v>6440.3648</v>
      </c>
      <c r="H219" s="14">
        <v>13173.243</v>
      </c>
      <c r="I219" s="14">
        <v>35378.308</v>
      </c>
      <c r="J219" s="31">
        <f t="shared" si="67"/>
        <v>85191.30040000001</v>
      </c>
      <c r="K219" s="12">
        <f>Inflows!J216</f>
        <v>-6006.5540299999975</v>
      </c>
      <c r="L219" s="31">
        <f t="shared" si="68"/>
        <v>364791.41772</v>
      </c>
      <c r="M219" s="12"/>
      <c r="N219" s="12">
        <v>63896</v>
      </c>
      <c r="O219" s="12"/>
      <c r="P219" s="12">
        <f t="shared" si="61"/>
        <v>255584</v>
      </c>
      <c r="Q219" s="12">
        <f>4*('Assets v. Liab'!H214-'Assets v. Liab'!H215)</f>
        <v>-735244.2972000018</v>
      </c>
      <c r="R219" s="12">
        <f>Q219+T219</f>
        <v>-858059.2972000018</v>
      </c>
      <c r="S219" s="12"/>
      <c r="T219" s="12">
        <v>-122815</v>
      </c>
      <c r="U219" s="12"/>
      <c r="V219" s="12">
        <f t="shared" si="62"/>
        <v>491260</v>
      </c>
      <c r="W219" s="31">
        <f>P219+V219+Z219</f>
        <v>376391.12051999825</v>
      </c>
      <c r="X219" s="31">
        <f>Stocks!$Q220</f>
        <v>13628219.780000001</v>
      </c>
      <c r="Y219" s="40">
        <f t="shared" si="63"/>
        <v>0.027618509724385894</v>
      </c>
      <c r="Z219" s="31">
        <f t="shared" si="69"/>
        <v>-370452.87948000175</v>
      </c>
      <c r="AA219" s="33">
        <f t="shared" si="70"/>
        <v>-0.02718277848906262</v>
      </c>
      <c r="AB219" s="12">
        <v>8947.6</v>
      </c>
      <c r="AC219" s="42">
        <f>P219/(AB219*1000)</f>
        <v>0.02856453127095534</v>
      </c>
      <c r="AD219" s="40">
        <f t="shared" si="64"/>
        <v>-0.04140248552461015</v>
      </c>
      <c r="AE219" s="40">
        <f t="shared" si="65"/>
        <v>0.0549041083642541</v>
      </c>
      <c r="AF219" s="43">
        <f t="shared" si="71"/>
        <v>0.042066154110599295</v>
      </c>
      <c r="AG219" s="44">
        <f t="shared" si="66"/>
        <v>0.007724715751538899</v>
      </c>
      <c r="AH219" s="10">
        <f t="shared" si="72"/>
        <v>1998</v>
      </c>
      <c r="AI219" s="7">
        <f t="shared" si="73"/>
        <v>-0.01877065533275068</v>
      </c>
      <c r="AJ219" s="40">
        <f t="shared" si="76"/>
        <v>0.039333780130607274</v>
      </c>
      <c r="AK219" s="42">
        <f t="shared" si="74"/>
        <v>0.027744321620601264</v>
      </c>
      <c r="AL219" s="42">
        <f t="shared" si="75"/>
        <v>-0.012230589773269145</v>
      </c>
      <c r="AM219" s="7">
        <v>0</v>
      </c>
      <c r="AN219" s="40">
        <f t="shared" si="77"/>
        <v>0.03024718502034429</v>
      </c>
    </row>
    <row r="220" spans="1:40" ht="12.75">
      <c r="A220" s="11">
        <v>36161</v>
      </c>
      <c r="B220" s="12">
        <v>29868.407</v>
      </c>
      <c r="C220" s="12">
        <v>5630.2276</v>
      </c>
      <c r="D220" s="13">
        <v>2539.9946</v>
      </c>
      <c r="E220" s="12">
        <v>15000</v>
      </c>
      <c r="F220" s="12">
        <v>11400</v>
      </c>
      <c r="G220" s="14">
        <v>6839.9797</v>
      </c>
      <c r="H220" s="14">
        <v>12420.931</v>
      </c>
      <c r="I220" s="14">
        <v>33360.15</v>
      </c>
      <c r="J220" s="31">
        <f t="shared" si="67"/>
        <v>83699.53989999999</v>
      </c>
      <c r="K220" s="12">
        <f>Inflows!J217</f>
        <v>108052.38374</v>
      </c>
      <c r="L220" s="31">
        <f t="shared" si="68"/>
        <v>-97411.37536000006</v>
      </c>
      <c r="M220" s="12"/>
      <c r="N220" s="12">
        <v>60042</v>
      </c>
      <c r="O220" s="12"/>
      <c r="P220" s="12">
        <f t="shared" si="61"/>
        <v>240168</v>
      </c>
      <c r="Q220" s="12">
        <f>4*('Assets v. Liab'!H215-'Assets v. Liab'!H216)</f>
        <v>-515328.9580000043</v>
      </c>
      <c r="R220" s="12">
        <f>Q220+T220</f>
        <v>-531748.9580000043</v>
      </c>
      <c r="S220" s="12"/>
      <c r="T220" s="12">
        <v>-16420</v>
      </c>
      <c r="U220" s="12"/>
      <c r="V220" s="12">
        <f t="shared" si="62"/>
        <v>65680</v>
      </c>
      <c r="W220" s="31">
        <f>P220+V220+Z220</f>
        <v>-306892.33336000436</v>
      </c>
      <c r="X220" s="31">
        <f>Stocks!$Q221</f>
        <v>14003174.05</v>
      </c>
      <c r="Y220" s="40">
        <f t="shared" si="63"/>
        <v>-0.0219159122256289</v>
      </c>
      <c r="Z220" s="31">
        <f t="shared" si="69"/>
        <v>-612740.3333600044</v>
      </c>
      <c r="AA220" s="33">
        <f t="shared" si="70"/>
        <v>-0.04375724611949705</v>
      </c>
      <c r="AB220" s="12">
        <v>9072.7</v>
      </c>
      <c r="AC220" s="42">
        <f>P220/(AB220*1000)</f>
        <v>0.02647150241934595</v>
      </c>
      <c r="AD220" s="40">
        <f t="shared" si="64"/>
        <v>-0.0675367127051489</v>
      </c>
      <c r="AE220" s="40">
        <f t="shared" si="65"/>
        <v>0.007239300318538032</v>
      </c>
      <c r="AF220" s="43">
        <f t="shared" si="71"/>
        <v>-0.03382590996726491</v>
      </c>
      <c r="AG220" s="44">
        <f t="shared" si="66"/>
        <v>0.008531896238196082</v>
      </c>
      <c r="AH220" s="10">
        <f t="shared" si="72"/>
        <v>1999</v>
      </c>
      <c r="AI220" s="7">
        <f t="shared" si="73"/>
        <v>-0.03063895052527378</v>
      </c>
      <c r="AJ220" s="40">
        <f t="shared" si="76"/>
        <v>0.025031340919514738</v>
      </c>
      <c r="AK220" s="42">
        <f t="shared" si="74"/>
        <v>0.018339275168744777</v>
      </c>
      <c r="AL220" s="42">
        <f t="shared" si="75"/>
        <v>-0.01980130249879375</v>
      </c>
      <c r="AM220" s="7">
        <v>0</v>
      </c>
      <c r="AN220" s="40">
        <f t="shared" si="77"/>
        <v>0.02801547989302458</v>
      </c>
    </row>
    <row r="221" spans="1:40" ht="12.75">
      <c r="A221" s="11">
        <v>36251</v>
      </c>
      <c r="B221" s="12">
        <v>36201.8</v>
      </c>
      <c r="C221" s="12">
        <v>6325.9234</v>
      </c>
      <c r="D221" s="13">
        <v>2668.7795</v>
      </c>
      <c r="E221" s="12">
        <v>15100</v>
      </c>
      <c r="F221" s="12">
        <v>11200</v>
      </c>
      <c r="G221" s="14">
        <v>7464.4428</v>
      </c>
      <c r="H221" s="14">
        <v>12983.099</v>
      </c>
      <c r="I221" s="14">
        <v>34841.745</v>
      </c>
      <c r="J221" s="31">
        <f t="shared" si="67"/>
        <v>91944.0447</v>
      </c>
      <c r="K221" s="12">
        <f>Inflows!J218</f>
        <v>52782.58867</v>
      </c>
      <c r="L221" s="31">
        <f t="shared" si="68"/>
        <v>156645.82412</v>
      </c>
      <c r="M221" s="12"/>
      <c r="N221" s="12">
        <v>66637</v>
      </c>
      <c r="O221" s="12"/>
      <c r="P221" s="12">
        <f t="shared" si="61"/>
        <v>266548</v>
      </c>
      <c r="Q221" s="12">
        <f>4*('Assets v. Liab'!H216-'Assets v. Liab'!H217)</f>
        <v>-538490.0191999972</v>
      </c>
      <c r="R221" s="12">
        <f>Q221+T221</f>
        <v>-631990.0191999972</v>
      </c>
      <c r="S221" s="12"/>
      <c r="T221" s="12">
        <v>-93500</v>
      </c>
      <c r="U221" s="12"/>
      <c r="V221" s="12">
        <f t="shared" si="62"/>
        <v>374000</v>
      </c>
      <c r="W221" s="31">
        <f>P221+V221+Z221</f>
        <v>258703.80492000282</v>
      </c>
      <c r="X221" s="31">
        <f>Stocks!$Q222</f>
        <v>15008711.06</v>
      </c>
      <c r="Y221" s="40">
        <f t="shared" si="63"/>
        <v>0.0172369102107295</v>
      </c>
      <c r="Z221" s="31">
        <f t="shared" si="69"/>
        <v>-381844.1950799972</v>
      </c>
      <c r="AA221" s="33">
        <f t="shared" si="70"/>
        <v>-0.025441504840322857</v>
      </c>
      <c r="AB221" s="12">
        <v>9146.2</v>
      </c>
      <c r="AC221" s="42">
        <f>P221/(AB221*1000)</f>
        <v>0.029143032078896153</v>
      </c>
      <c r="AD221" s="40">
        <f t="shared" si="64"/>
        <v>-0.041748944379086085</v>
      </c>
      <c r="AE221" s="40">
        <f t="shared" si="65"/>
        <v>0.0408912991187597</v>
      </c>
      <c r="AF221" s="43">
        <f t="shared" si="71"/>
        <v>0.02828538681856977</v>
      </c>
      <c r="AG221" s="44">
        <f t="shared" si="66"/>
        <v>0.009648210257436991</v>
      </c>
      <c r="AH221" s="10">
        <f t="shared" si="72"/>
        <v>1999</v>
      </c>
      <c r="AI221" s="7">
        <f t="shared" si="73"/>
        <v>-0.03502771394134846</v>
      </c>
      <c r="AJ221" s="40">
        <f t="shared" si="76"/>
        <v>0.02740332239965608</v>
      </c>
      <c r="AK221" s="42">
        <f t="shared" si="74"/>
        <v>0.01949580347002147</v>
      </c>
      <c r="AL221" s="42">
        <f t="shared" si="75"/>
        <v>-0.022103893375047874</v>
      </c>
      <c r="AM221" s="7">
        <v>0</v>
      </c>
      <c r="AN221" s="40">
        <f t="shared" si="77"/>
        <v>0.03452099523088671</v>
      </c>
    </row>
    <row r="222" spans="1:40" ht="12.75">
      <c r="A222" s="11">
        <v>36342</v>
      </c>
      <c r="B222" s="12">
        <v>26376.625</v>
      </c>
      <c r="C222" s="12">
        <v>6683.3381</v>
      </c>
      <c r="D222" s="12">
        <v>2968</v>
      </c>
      <c r="E222" s="12">
        <v>16200</v>
      </c>
      <c r="F222" s="12">
        <v>11800</v>
      </c>
      <c r="G222" s="14">
        <v>7732.0341</v>
      </c>
      <c r="H222" s="12">
        <v>13893.08</v>
      </c>
      <c r="I222" s="14">
        <v>34841.745</v>
      </c>
      <c r="J222" s="31">
        <f t="shared" si="67"/>
        <v>85653.0772</v>
      </c>
      <c r="K222" s="12">
        <f>Inflows!J219</f>
        <v>0</v>
      </c>
      <c r="L222" s="31">
        <f t="shared" si="68"/>
        <v>342612.3088</v>
      </c>
      <c r="M222" s="12"/>
      <c r="N222" s="12">
        <v>65458</v>
      </c>
      <c r="O222" s="12"/>
      <c r="P222" s="12">
        <f t="shared" si="61"/>
        <v>261832</v>
      </c>
      <c r="Q222" s="12">
        <f>4*('Assets v. Liab'!H217-'Assets v. Liab'!H218)</f>
        <v>-222344.12999999523</v>
      </c>
      <c r="R222" s="12">
        <f>Q222+T222</f>
        <v>-260594.12999999523</v>
      </c>
      <c r="S222" s="12"/>
      <c r="T222" s="12">
        <v>-38250</v>
      </c>
      <c r="U222" s="12"/>
      <c r="V222" s="12">
        <f t="shared" si="62"/>
        <v>153000</v>
      </c>
      <c r="W222" s="31">
        <f>P222+V222+Z222</f>
        <v>535100.1788000048</v>
      </c>
      <c r="X222" s="31">
        <f>Stocks!$Q223</f>
        <v>14213107.96</v>
      </c>
      <c r="Y222" s="40">
        <f t="shared" si="63"/>
        <v>0.037648358142774896</v>
      </c>
      <c r="Z222" s="31">
        <f t="shared" si="69"/>
        <v>120268.17880000477</v>
      </c>
      <c r="AA222" s="33">
        <f t="shared" si="70"/>
        <v>0.00846177902387542</v>
      </c>
      <c r="AB222" s="12">
        <v>9297.8</v>
      </c>
      <c r="AC222" s="42">
        <f>P222/(AB222*1000)</f>
        <v>0.028160640151433672</v>
      </c>
      <c r="AD222" s="40">
        <f t="shared" si="64"/>
        <v>0.012935122157930346</v>
      </c>
      <c r="AE222" s="40">
        <f t="shared" si="65"/>
        <v>0.01645550560347609</v>
      </c>
      <c r="AF222" s="43">
        <f t="shared" si="71"/>
        <v>0.05755126791284011</v>
      </c>
      <c r="AG222" s="44">
        <f t="shared" si="66"/>
        <v>0.007423182902495873</v>
      </c>
      <c r="AH222" s="10">
        <f t="shared" si="72"/>
        <v>1999</v>
      </c>
      <c r="AI222" s="7">
        <f t="shared" si="73"/>
        <v>-0.034438255112728695</v>
      </c>
      <c r="AJ222" s="40">
        <f t="shared" si="76"/>
        <v>0.023519224718686067</v>
      </c>
      <c r="AK222" s="42">
        <f t="shared" si="74"/>
        <v>0.015146966463065348</v>
      </c>
      <c r="AL222" s="42">
        <f t="shared" si="75"/>
        <v>-0.021979937606251776</v>
      </c>
      <c r="AM222" s="7">
        <v>0</v>
      </c>
      <c r="AN222" s="40">
        <f t="shared" si="77"/>
        <v>0.029872553351256978</v>
      </c>
    </row>
    <row r="223" spans="1:40" ht="13.5" thickBot="1">
      <c r="A223" s="27">
        <v>36434</v>
      </c>
      <c r="B223" s="8"/>
      <c r="C223" s="8"/>
      <c r="D223" s="8"/>
      <c r="E223" s="8"/>
      <c r="F223" s="8"/>
      <c r="G223" s="8"/>
      <c r="H223" s="8"/>
      <c r="I223" s="8"/>
      <c r="J223" s="45"/>
      <c r="K223" s="8"/>
      <c r="L223" s="8"/>
      <c r="M223" s="8"/>
      <c r="N223" s="8"/>
      <c r="O223" s="8"/>
      <c r="P223" s="8"/>
      <c r="Q223" s="28"/>
      <c r="R223" s="8"/>
      <c r="S223" s="8"/>
      <c r="T223" s="8"/>
      <c r="U223" s="8"/>
      <c r="V223" s="8"/>
      <c r="W223" s="8"/>
      <c r="X223" s="8"/>
      <c r="Y223" s="45"/>
      <c r="Z223" s="8"/>
      <c r="AA223" s="8"/>
      <c r="AB223" s="46">
        <v>9501.6</v>
      </c>
      <c r="AC223" s="47">
        <f>P223/(AB223*1000)</f>
        <v>0</v>
      </c>
      <c r="AD223" s="48">
        <f t="shared" si="64"/>
        <v>0</v>
      </c>
      <c r="AE223" s="48"/>
      <c r="AF223" s="48"/>
      <c r="AG223" s="8"/>
      <c r="AH223" s="49">
        <f t="shared" si="72"/>
        <v>1999</v>
      </c>
      <c r="AI223" s="8"/>
      <c r="AJ223" s="8"/>
      <c r="AK223" s="8"/>
      <c r="AL223" s="8"/>
      <c r="AM223" s="8"/>
      <c r="AN223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9.140625" defaultRowHeight="12.75"/>
  <cols>
    <col min="1" max="1" width="9.57421875" style="0" bestFit="1" customWidth="1"/>
    <col min="2" max="9" width="16.28125" style="0" bestFit="1" customWidth="1"/>
    <col min="10" max="10" width="8.28125" style="0" bestFit="1" customWidth="1"/>
  </cols>
  <sheetData>
    <row r="1" spans="1:10" ht="15">
      <c r="A1" s="15" t="s">
        <v>41</v>
      </c>
      <c r="B1" s="25"/>
      <c r="C1" s="25"/>
      <c r="D1" s="25"/>
      <c r="E1" s="25"/>
      <c r="F1" s="25"/>
      <c r="G1" s="25"/>
      <c r="H1" s="25" t="s">
        <v>106</v>
      </c>
      <c r="I1" s="25" t="s">
        <v>105</v>
      </c>
      <c r="J1" s="25"/>
    </row>
    <row r="2" spans="1:13" ht="51.75">
      <c r="A2" s="16"/>
      <c r="B2" s="22" t="s">
        <v>23</v>
      </c>
      <c r="C2" s="22" t="s">
        <v>74</v>
      </c>
      <c r="D2" s="22" t="s">
        <v>25</v>
      </c>
      <c r="E2" s="22" t="s">
        <v>27</v>
      </c>
      <c r="F2" s="22" t="s">
        <v>108</v>
      </c>
      <c r="G2" s="22" t="s">
        <v>36</v>
      </c>
      <c r="H2" s="22" t="s">
        <v>102</v>
      </c>
      <c r="I2" s="22" t="s">
        <v>31</v>
      </c>
      <c r="J2" s="22" t="s">
        <v>7</v>
      </c>
      <c r="K2" s="4"/>
      <c r="L2" s="4"/>
      <c r="M2" s="4"/>
    </row>
    <row r="3" spans="1:10" ht="15">
      <c r="A3" s="16" t="s">
        <v>33</v>
      </c>
      <c r="B3" s="23" t="s">
        <v>24</v>
      </c>
      <c r="C3" s="23" t="s">
        <v>72</v>
      </c>
      <c r="D3" s="23" t="s">
        <v>26</v>
      </c>
      <c r="E3" s="23" t="s">
        <v>28</v>
      </c>
      <c r="F3" s="23" t="s">
        <v>29</v>
      </c>
      <c r="G3" s="23" t="s">
        <v>30</v>
      </c>
      <c r="H3" s="23" t="s">
        <v>103</v>
      </c>
      <c r="I3" s="23" t="s">
        <v>32</v>
      </c>
      <c r="J3" s="23"/>
    </row>
    <row r="4" spans="1:10" ht="15">
      <c r="A4" s="17" t="s">
        <v>34</v>
      </c>
      <c r="B4" s="24" t="s">
        <v>37</v>
      </c>
      <c r="C4" s="24" t="s">
        <v>73</v>
      </c>
      <c r="D4" s="24" t="s">
        <v>38</v>
      </c>
      <c r="E4" s="24" t="s">
        <v>39</v>
      </c>
      <c r="F4" s="24" t="s">
        <v>109</v>
      </c>
      <c r="G4" s="24" t="s">
        <v>40</v>
      </c>
      <c r="H4" s="24" t="s">
        <v>104</v>
      </c>
      <c r="I4" s="24" t="s">
        <v>75</v>
      </c>
      <c r="J4" s="24" t="s">
        <v>35</v>
      </c>
    </row>
    <row r="5" spans="1:10" ht="12.75">
      <c r="A5" s="18">
        <v>16803</v>
      </c>
      <c r="B5" s="12">
        <v>87.8</v>
      </c>
      <c r="C5" s="13">
        <v>1.1668059</v>
      </c>
      <c r="D5" s="13">
        <v>0</v>
      </c>
      <c r="E5" s="12">
        <v>39.1</v>
      </c>
      <c r="F5" s="12">
        <v>0</v>
      </c>
      <c r="G5" s="12">
        <v>55.2</v>
      </c>
      <c r="H5" s="12">
        <v>648.4697</v>
      </c>
      <c r="I5" s="14">
        <v>20.342651</v>
      </c>
      <c r="J5" s="12">
        <f>B5+C5+D5+E5+F5+G5+H5</f>
        <v>831.7365059</v>
      </c>
    </row>
    <row r="6" spans="1:10" ht="12.75">
      <c r="A6" s="18">
        <v>16893</v>
      </c>
      <c r="B6" s="12">
        <v>87.8</v>
      </c>
      <c r="C6" s="13">
        <v>1.4881387</v>
      </c>
      <c r="D6" s="13">
        <v>0</v>
      </c>
      <c r="E6" s="12">
        <v>39.1</v>
      </c>
      <c r="F6" s="12">
        <v>0</v>
      </c>
      <c r="G6" s="12">
        <v>55.2</v>
      </c>
      <c r="H6" s="12">
        <v>287.08842</v>
      </c>
      <c r="I6" s="14">
        <v>20.47737</v>
      </c>
      <c r="J6" s="12">
        <f aca="true" t="shared" si="0" ref="J6:J69">B6+C6+D6+E6+F6+G6+H6</f>
        <v>470.6765587</v>
      </c>
    </row>
    <row r="7" spans="1:10" ht="12.75">
      <c r="A7" s="18">
        <v>16984</v>
      </c>
      <c r="B7" s="12">
        <v>87.8</v>
      </c>
      <c r="C7" s="13">
        <v>1.9101932</v>
      </c>
      <c r="D7" s="13">
        <v>0</v>
      </c>
      <c r="E7" s="12">
        <v>39.1</v>
      </c>
      <c r="F7" s="12">
        <v>0</v>
      </c>
      <c r="G7" s="12">
        <v>55.2</v>
      </c>
      <c r="H7" s="12">
        <v>-152.09003</v>
      </c>
      <c r="I7" s="14">
        <v>20.61209</v>
      </c>
      <c r="J7" s="12">
        <f t="shared" si="0"/>
        <v>31.92016319999999</v>
      </c>
    </row>
    <row r="8" spans="1:10" ht="12.75">
      <c r="A8" s="18">
        <v>17076</v>
      </c>
      <c r="B8" s="12">
        <v>87.8</v>
      </c>
      <c r="C8" s="13">
        <v>2.4183821</v>
      </c>
      <c r="D8" s="13">
        <v>0</v>
      </c>
      <c r="E8" s="12">
        <v>39.1</v>
      </c>
      <c r="F8" s="12">
        <v>0</v>
      </c>
      <c r="G8" s="12">
        <v>55.2</v>
      </c>
      <c r="H8" s="12">
        <v>-1126.5466</v>
      </c>
      <c r="I8" s="14">
        <v>20.746809</v>
      </c>
      <c r="J8" s="12">
        <f t="shared" si="0"/>
        <v>-942.0282178999998</v>
      </c>
    </row>
    <row r="9" spans="1:10" ht="12.75">
      <c r="A9" s="18">
        <v>17168</v>
      </c>
      <c r="B9" s="12">
        <v>94.6</v>
      </c>
      <c r="C9" s="13">
        <v>2.4442438</v>
      </c>
      <c r="D9" s="13">
        <v>0</v>
      </c>
      <c r="E9" s="12">
        <v>39.1</v>
      </c>
      <c r="F9" s="12">
        <v>0</v>
      </c>
      <c r="G9" s="12">
        <v>55.2</v>
      </c>
      <c r="H9" s="12">
        <v>287.74153</v>
      </c>
      <c r="I9" s="14">
        <v>21.689846</v>
      </c>
      <c r="J9" s="12">
        <f t="shared" si="0"/>
        <v>479.0857738</v>
      </c>
    </row>
    <row r="10" spans="1:10" ht="12.75">
      <c r="A10" s="18">
        <v>17258</v>
      </c>
      <c r="B10" s="12">
        <v>94.6</v>
      </c>
      <c r="C10" s="13">
        <v>2.5310009</v>
      </c>
      <c r="D10" s="13">
        <v>0</v>
      </c>
      <c r="E10" s="12">
        <v>39.1</v>
      </c>
      <c r="F10" s="12">
        <v>0</v>
      </c>
      <c r="G10" s="12">
        <v>55.2</v>
      </c>
      <c r="H10" s="12">
        <v>-194.03079</v>
      </c>
      <c r="I10" s="14">
        <v>22.632883</v>
      </c>
      <c r="J10" s="12">
        <f t="shared" si="0"/>
        <v>-2.599789099999981</v>
      </c>
    </row>
    <row r="11" spans="1:10" ht="12.75">
      <c r="A11" s="18">
        <v>17349</v>
      </c>
      <c r="B11" s="12">
        <v>119</v>
      </c>
      <c r="C11" s="13">
        <v>2.6066089</v>
      </c>
      <c r="D11" s="13">
        <v>0</v>
      </c>
      <c r="E11" s="12">
        <v>41.6</v>
      </c>
      <c r="F11" s="12">
        <v>0</v>
      </c>
      <c r="G11" s="12">
        <v>73.3</v>
      </c>
      <c r="H11" s="12">
        <v>652.77968</v>
      </c>
      <c r="I11" s="14">
        <v>31.305056</v>
      </c>
      <c r="J11" s="12">
        <f t="shared" si="0"/>
        <v>889.2862889</v>
      </c>
    </row>
    <row r="12" spans="1:10" ht="12.75">
      <c r="A12" s="18">
        <v>17441</v>
      </c>
      <c r="B12" s="12">
        <v>135</v>
      </c>
      <c r="C12" s="13">
        <v>2.8760415</v>
      </c>
      <c r="D12" s="13">
        <v>0</v>
      </c>
      <c r="E12" s="12">
        <v>42.8</v>
      </c>
      <c r="F12" s="12">
        <v>0</v>
      </c>
      <c r="G12" s="12">
        <v>82</v>
      </c>
      <c r="H12" s="12">
        <v>-57.07039</v>
      </c>
      <c r="I12" s="14">
        <v>36.381141</v>
      </c>
      <c r="J12" s="12">
        <f t="shared" si="0"/>
        <v>205.6056515</v>
      </c>
    </row>
    <row r="13" spans="1:10" ht="12.75">
      <c r="A13" s="18">
        <v>17533</v>
      </c>
      <c r="B13" s="12">
        <v>151</v>
      </c>
      <c r="C13" s="13">
        <v>3.2423955</v>
      </c>
      <c r="D13" s="13">
        <v>0</v>
      </c>
      <c r="E13" s="12">
        <v>43.3</v>
      </c>
      <c r="F13" s="12">
        <v>0</v>
      </c>
      <c r="G13" s="12">
        <v>86.2</v>
      </c>
      <c r="H13" s="12">
        <v>-197.70092</v>
      </c>
      <c r="I13" s="14">
        <v>39.830235</v>
      </c>
      <c r="J13" s="12">
        <f t="shared" si="0"/>
        <v>86.04147549999999</v>
      </c>
    </row>
    <row r="14" spans="1:10" ht="12.75">
      <c r="A14" s="18">
        <v>17624</v>
      </c>
      <c r="B14" s="12">
        <v>154</v>
      </c>
      <c r="C14" s="13">
        <v>3.3201312</v>
      </c>
      <c r="D14" s="13">
        <v>0</v>
      </c>
      <c r="E14" s="12">
        <v>43.4</v>
      </c>
      <c r="F14" s="12">
        <v>0</v>
      </c>
      <c r="G14" s="12">
        <v>86.7</v>
      </c>
      <c r="H14" s="12">
        <v>397.94898</v>
      </c>
      <c r="I14" s="14">
        <v>41.649791</v>
      </c>
      <c r="J14" s="12">
        <f t="shared" si="0"/>
        <v>685.3691112</v>
      </c>
    </row>
    <row r="15" spans="1:10" ht="12.75">
      <c r="A15" s="18">
        <v>17715</v>
      </c>
      <c r="B15" s="12">
        <v>154</v>
      </c>
      <c r="C15" s="13">
        <v>3.3182553</v>
      </c>
      <c r="D15" s="13">
        <v>0</v>
      </c>
      <c r="E15" s="12">
        <v>43.8</v>
      </c>
      <c r="F15" s="12">
        <v>0</v>
      </c>
      <c r="G15" s="12">
        <v>89.2</v>
      </c>
      <c r="H15" s="12">
        <v>618.25082</v>
      </c>
      <c r="I15" s="14">
        <v>44.497258</v>
      </c>
      <c r="J15" s="12">
        <f t="shared" si="0"/>
        <v>908.5690752999999</v>
      </c>
    </row>
    <row r="16" spans="1:10" ht="12.75">
      <c r="A16" s="18">
        <v>17807</v>
      </c>
      <c r="B16" s="12">
        <v>165</v>
      </c>
      <c r="C16" s="13">
        <v>3.6559785</v>
      </c>
      <c r="D16" s="13">
        <v>0</v>
      </c>
      <c r="E16" s="12">
        <v>44.4</v>
      </c>
      <c r="F16" s="12">
        <v>0</v>
      </c>
      <c r="G16" s="12">
        <v>93.8</v>
      </c>
      <c r="H16" s="12">
        <v>-6.8158751</v>
      </c>
      <c r="I16" s="14">
        <v>48.482539</v>
      </c>
      <c r="J16" s="12">
        <f t="shared" si="0"/>
        <v>300.04010339999996</v>
      </c>
    </row>
    <row r="17" spans="1:10" ht="12.75">
      <c r="A17" s="18">
        <v>17899</v>
      </c>
      <c r="B17" s="12">
        <v>183</v>
      </c>
      <c r="C17" s="13">
        <v>3.6525515</v>
      </c>
      <c r="D17" s="13">
        <v>0</v>
      </c>
      <c r="E17" s="12">
        <v>44.6</v>
      </c>
      <c r="F17" s="12">
        <v>0</v>
      </c>
      <c r="G17" s="12">
        <v>95.3</v>
      </c>
      <c r="H17" s="12">
        <v>-299.57536</v>
      </c>
      <c r="I17" s="14">
        <v>50.777176</v>
      </c>
      <c r="J17" s="12">
        <f t="shared" si="0"/>
        <v>26.977191500000004</v>
      </c>
    </row>
    <row r="18" spans="1:10" ht="12.75">
      <c r="A18" s="18">
        <v>17989</v>
      </c>
      <c r="B18" s="12">
        <v>183</v>
      </c>
      <c r="C18" s="13">
        <v>3.6945113</v>
      </c>
      <c r="D18" s="13">
        <v>0</v>
      </c>
      <c r="E18" s="12">
        <v>44.6</v>
      </c>
      <c r="F18" s="12">
        <v>0</v>
      </c>
      <c r="G18" s="12">
        <v>95.3</v>
      </c>
      <c r="H18" s="12">
        <v>-122.34158</v>
      </c>
      <c r="I18" s="14">
        <v>52.28771</v>
      </c>
      <c r="J18" s="12">
        <f t="shared" si="0"/>
        <v>204.25293129999997</v>
      </c>
    </row>
    <row r="19" spans="1:10" ht="12.75">
      <c r="A19" s="18">
        <v>18080</v>
      </c>
      <c r="B19" s="12">
        <v>168</v>
      </c>
      <c r="C19" s="13">
        <v>3.7680472</v>
      </c>
      <c r="D19" s="13">
        <v>0</v>
      </c>
      <c r="E19" s="12">
        <v>43.7</v>
      </c>
      <c r="F19" s="12">
        <v>0</v>
      </c>
      <c r="G19" s="12">
        <v>88.9</v>
      </c>
      <c r="H19" s="12">
        <v>68.228259</v>
      </c>
      <c r="I19" s="14">
        <v>50.181778</v>
      </c>
      <c r="J19" s="12">
        <f t="shared" si="0"/>
        <v>372.59630619999996</v>
      </c>
    </row>
    <row r="20" spans="1:10" ht="12.75">
      <c r="A20" s="18">
        <v>18172</v>
      </c>
      <c r="B20" s="12">
        <v>171</v>
      </c>
      <c r="C20" s="13">
        <v>3.6629469</v>
      </c>
      <c r="D20" s="13">
        <v>0</v>
      </c>
      <c r="E20" s="12">
        <v>43.9</v>
      </c>
      <c r="F20" s="12">
        <v>0</v>
      </c>
      <c r="G20" s="12">
        <v>90.6</v>
      </c>
      <c r="H20" s="12">
        <v>799.51445</v>
      </c>
      <c r="I20" s="14">
        <v>52.569529</v>
      </c>
      <c r="J20" s="12">
        <f t="shared" si="0"/>
        <v>1108.6773969</v>
      </c>
    </row>
    <row r="21" spans="1:10" ht="12.75">
      <c r="A21" s="18">
        <v>18264</v>
      </c>
      <c r="B21" s="12">
        <v>193</v>
      </c>
      <c r="C21" s="13">
        <v>3.676722</v>
      </c>
      <c r="D21" s="13">
        <v>0</v>
      </c>
      <c r="E21" s="12">
        <v>44.1</v>
      </c>
      <c r="F21" s="12">
        <v>0</v>
      </c>
      <c r="G21" s="12">
        <v>91.9</v>
      </c>
      <c r="H21" s="12">
        <v>687.53933</v>
      </c>
      <c r="I21" s="14">
        <v>54.585296</v>
      </c>
      <c r="J21" s="12">
        <f t="shared" si="0"/>
        <v>1020.216052</v>
      </c>
    </row>
    <row r="22" spans="1:10" ht="12.75">
      <c r="A22" s="18">
        <v>18354</v>
      </c>
      <c r="B22" s="12">
        <v>202</v>
      </c>
      <c r="C22" s="13">
        <v>3.867798</v>
      </c>
      <c r="D22" s="13">
        <v>0</v>
      </c>
      <c r="E22" s="12">
        <v>44.5</v>
      </c>
      <c r="F22" s="12">
        <v>0</v>
      </c>
      <c r="G22" s="12">
        <v>94.4</v>
      </c>
      <c r="H22" s="12">
        <v>647.95616</v>
      </c>
      <c r="I22" s="14">
        <v>57.353451</v>
      </c>
      <c r="J22" s="12">
        <f t="shared" si="0"/>
        <v>992.7239579999999</v>
      </c>
    </row>
    <row r="23" spans="1:10" ht="12.75">
      <c r="A23" s="18">
        <v>18445</v>
      </c>
      <c r="B23" s="12">
        <v>203</v>
      </c>
      <c r="C23" s="13">
        <v>4.2494464</v>
      </c>
      <c r="D23" s="13">
        <v>0</v>
      </c>
      <c r="E23" s="12">
        <v>44.9</v>
      </c>
      <c r="F23" s="12">
        <v>0</v>
      </c>
      <c r="G23" s="12">
        <v>97.8</v>
      </c>
      <c r="H23" s="12">
        <v>-80.840103</v>
      </c>
      <c r="I23" s="14">
        <v>60.711572</v>
      </c>
      <c r="J23" s="12">
        <f t="shared" si="0"/>
        <v>269.1093434</v>
      </c>
    </row>
    <row r="24" spans="1:10" ht="12.75">
      <c r="A24" s="18">
        <v>18537</v>
      </c>
      <c r="B24" s="12">
        <v>219</v>
      </c>
      <c r="C24" s="13">
        <v>4.2642852</v>
      </c>
      <c r="D24" s="13">
        <v>0</v>
      </c>
      <c r="E24" s="12">
        <v>45.8</v>
      </c>
      <c r="F24" s="12">
        <v>0</v>
      </c>
      <c r="G24" s="12">
        <v>104</v>
      </c>
      <c r="H24" s="12">
        <v>1455.9839</v>
      </c>
      <c r="I24" s="14">
        <v>65.759916</v>
      </c>
      <c r="J24" s="12">
        <f t="shared" si="0"/>
        <v>1829.0481851999998</v>
      </c>
    </row>
    <row r="25" spans="1:10" ht="12.75">
      <c r="A25" s="18">
        <v>18629</v>
      </c>
      <c r="B25" s="12">
        <v>236</v>
      </c>
      <c r="C25" s="13">
        <v>4.4034553</v>
      </c>
      <c r="D25" s="13">
        <v>0</v>
      </c>
      <c r="E25" s="12">
        <v>46</v>
      </c>
      <c r="F25" s="12">
        <v>0</v>
      </c>
      <c r="G25" s="12">
        <v>105</v>
      </c>
      <c r="H25" s="12">
        <v>776.6524</v>
      </c>
      <c r="I25" s="14">
        <v>68.516475</v>
      </c>
      <c r="J25" s="12">
        <f t="shared" si="0"/>
        <v>1168.0558553</v>
      </c>
    </row>
    <row r="26" spans="1:10" ht="12.75">
      <c r="A26" s="18">
        <v>18719</v>
      </c>
      <c r="B26" s="12">
        <v>250</v>
      </c>
      <c r="C26" s="13">
        <v>5.0502738</v>
      </c>
      <c r="D26" s="13">
        <v>0</v>
      </c>
      <c r="E26" s="12">
        <v>46.8</v>
      </c>
      <c r="F26" s="12">
        <v>0</v>
      </c>
      <c r="G26" s="12">
        <v>111</v>
      </c>
      <c r="H26" s="12">
        <v>470.98853</v>
      </c>
      <c r="I26" s="14">
        <v>74.470693</v>
      </c>
      <c r="J26" s="12">
        <f t="shared" si="0"/>
        <v>883.8388038</v>
      </c>
    </row>
    <row r="27" spans="1:10" ht="12.75">
      <c r="A27" s="18">
        <v>18810</v>
      </c>
      <c r="B27" s="12">
        <v>261</v>
      </c>
      <c r="C27" s="13">
        <v>5.7386077</v>
      </c>
      <c r="D27" s="13">
        <v>0</v>
      </c>
      <c r="E27" s="12">
        <v>47.6</v>
      </c>
      <c r="F27" s="12">
        <v>0</v>
      </c>
      <c r="G27" s="12">
        <v>117</v>
      </c>
      <c r="H27" s="12">
        <v>168.2938</v>
      </c>
      <c r="I27" s="14">
        <v>80.288217</v>
      </c>
      <c r="J27" s="12">
        <f t="shared" si="0"/>
        <v>599.6324077</v>
      </c>
    </row>
    <row r="28" spans="1:10" ht="12.75">
      <c r="A28" s="18">
        <v>18902</v>
      </c>
      <c r="B28" s="12">
        <v>258</v>
      </c>
      <c r="C28" s="13">
        <v>5.9464711</v>
      </c>
      <c r="D28" s="13">
        <v>0</v>
      </c>
      <c r="E28" s="12">
        <v>47.7</v>
      </c>
      <c r="F28" s="12">
        <v>0</v>
      </c>
      <c r="G28" s="12">
        <v>117</v>
      </c>
      <c r="H28" s="12">
        <v>777.26099</v>
      </c>
      <c r="I28" s="14">
        <v>82.524205</v>
      </c>
      <c r="J28" s="12">
        <f t="shared" si="0"/>
        <v>1205.9074611</v>
      </c>
    </row>
    <row r="29" spans="1:10" ht="12.75">
      <c r="A29" s="18">
        <v>18994</v>
      </c>
      <c r="B29" s="12">
        <v>250</v>
      </c>
      <c r="C29" s="13">
        <v>6.0544554</v>
      </c>
      <c r="D29" s="13">
        <v>0</v>
      </c>
      <c r="E29" s="12">
        <v>21</v>
      </c>
      <c r="F29" s="12">
        <v>0</v>
      </c>
      <c r="G29" s="12">
        <v>124</v>
      </c>
      <c r="H29" s="12">
        <v>525.94535</v>
      </c>
      <c r="I29" s="14">
        <v>83.448314</v>
      </c>
      <c r="J29" s="12">
        <f t="shared" si="0"/>
        <v>926.9998054</v>
      </c>
    </row>
    <row r="30" spans="1:10" ht="12.75">
      <c r="A30" s="18">
        <v>19085</v>
      </c>
      <c r="B30" s="12">
        <v>252</v>
      </c>
      <c r="C30" s="13">
        <v>3.8556625</v>
      </c>
      <c r="D30" s="13">
        <v>0</v>
      </c>
      <c r="E30" s="12">
        <v>30.4</v>
      </c>
      <c r="F30" s="12">
        <v>0</v>
      </c>
      <c r="G30" s="12">
        <v>121</v>
      </c>
      <c r="H30" s="12">
        <v>-42.905124</v>
      </c>
      <c r="I30" s="14">
        <v>89.275819</v>
      </c>
      <c r="J30" s="12">
        <f t="shared" si="0"/>
        <v>364.35053849999997</v>
      </c>
    </row>
    <row r="31" spans="1:10" ht="12.75">
      <c r="A31" s="18">
        <v>19176</v>
      </c>
      <c r="B31" s="12">
        <v>284</v>
      </c>
      <c r="C31" s="13">
        <v>4.3842377</v>
      </c>
      <c r="D31" s="13">
        <v>0</v>
      </c>
      <c r="E31" s="12">
        <v>32.7</v>
      </c>
      <c r="F31" s="12">
        <v>0</v>
      </c>
      <c r="G31" s="12">
        <v>151</v>
      </c>
      <c r="H31" s="12">
        <v>793.42882</v>
      </c>
      <c r="I31" s="14">
        <v>97.144124</v>
      </c>
      <c r="J31" s="12">
        <f t="shared" si="0"/>
        <v>1265.5130577</v>
      </c>
    </row>
    <row r="32" spans="1:10" ht="12.75">
      <c r="A32" s="18">
        <v>19268</v>
      </c>
      <c r="B32" s="12">
        <v>280</v>
      </c>
      <c r="C32" s="13">
        <v>5.860833</v>
      </c>
      <c r="D32" s="13">
        <v>0</v>
      </c>
      <c r="E32" s="12">
        <v>46.9</v>
      </c>
      <c r="F32" s="12">
        <v>0</v>
      </c>
      <c r="G32" s="12">
        <v>157</v>
      </c>
      <c r="H32" s="12">
        <v>-208.86663</v>
      </c>
      <c r="I32" s="14">
        <v>104.40361</v>
      </c>
      <c r="J32" s="12">
        <f t="shared" si="0"/>
        <v>280.894203</v>
      </c>
    </row>
    <row r="33" spans="1:10" ht="12.75">
      <c r="A33" s="18">
        <v>19360</v>
      </c>
      <c r="B33" s="12">
        <v>289</v>
      </c>
      <c r="C33" s="13">
        <v>6.095192</v>
      </c>
      <c r="D33" s="13">
        <v>0</v>
      </c>
      <c r="E33" s="12">
        <v>35.9</v>
      </c>
      <c r="F33" s="12">
        <v>0</v>
      </c>
      <c r="G33" s="12">
        <v>168</v>
      </c>
      <c r="H33" s="12">
        <v>1102.2688</v>
      </c>
      <c r="I33" s="14">
        <v>111.29443</v>
      </c>
      <c r="J33" s="12">
        <f t="shared" si="0"/>
        <v>1601.2639920000001</v>
      </c>
    </row>
    <row r="34" spans="1:10" ht="12.75">
      <c r="A34" s="18">
        <v>19450</v>
      </c>
      <c r="B34" s="12">
        <v>316</v>
      </c>
      <c r="C34" s="13">
        <v>6.6044383</v>
      </c>
      <c r="D34" s="13">
        <v>0</v>
      </c>
      <c r="E34" s="12">
        <v>43.2</v>
      </c>
      <c r="F34" s="12">
        <v>0</v>
      </c>
      <c r="G34" s="12">
        <v>174</v>
      </c>
      <c r="H34" s="12">
        <v>-518.62586</v>
      </c>
      <c r="I34" s="14">
        <v>122.13398</v>
      </c>
      <c r="J34" s="12">
        <f t="shared" si="0"/>
        <v>21.178578300000027</v>
      </c>
    </row>
    <row r="35" spans="1:10" ht="12.75">
      <c r="A35" s="18">
        <v>19541</v>
      </c>
      <c r="B35" s="12">
        <v>313</v>
      </c>
      <c r="C35" s="13">
        <v>8.1239441</v>
      </c>
      <c r="D35" s="13">
        <v>0</v>
      </c>
      <c r="E35" s="12">
        <v>40.7</v>
      </c>
      <c r="F35" s="12">
        <v>0</v>
      </c>
      <c r="G35" s="12">
        <v>172</v>
      </c>
      <c r="H35" s="12">
        <v>-33.169763</v>
      </c>
      <c r="I35" s="14">
        <v>117.68085</v>
      </c>
      <c r="J35" s="12">
        <f t="shared" si="0"/>
        <v>500.6541811000001</v>
      </c>
    </row>
    <row r="36" spans="1:10" ht="12.75">
      <c r="A36" s="18">
        <v>19633</v>
      </c>
      <c r="B36" s="12">
        <v>247</v>
      </c>
      <c r="C36" s="13">
        <v>7.0361401</v>
      </c>
      <c r="D36" s="13">
        <v>0</v>
      </c>
      <c r="E36" s="12">
        <v>48.2</v>
      </c>
      <c r="F36" s="12">
        <v>0</v>
      </c>
      <c r="G36" s="12">
        <v>127</v>
      </c>
      <c r="H36" s="12">
        <v>18.256482</v>
      </c>
      <c r="I36" s="14">
        <v>97.797297</v>
      </c>
      <c r="J36" s="12">
        <f t="shared" si="0"/>
        <v>447.4926221</v>
      </c>
    </row>
    <row r="37" spans="1:10" ht="12.75">
      <c r="A37" s="18">
        <v>19725</v>
      </c>
      <c r="B37" s="12">
        <v>205</v>
      </c>
      <c r="C37" s="13">
        <v>6.1168941</v>
      </c>
      <c r="D37" s="13">
        <v>0</v>
      </c>
      <c r="E37" s="12">
        <v>31.9</v>
      </c>
      <c r="F37" s="12">
        <v>0</v>
      </c>
      <c r="G37" s="12">
        <v>104</v>
      </c>
      <c r="H37" s="12">
        <v>996.39132</v>
      </c>
      <c r="I37" s="14">
        <v>81.236327</v>
      </c>
      <c r="J37" s="12">
        <f t="shared" si="0"/>
        <v>1343.4082141</v>
      </c>
    </row>
    <row r="38" spans="1:10" ht="12.75">
      <c r="A38" s="18">
        <v>19815</v>
      </c>
      <c r="B38" s="12">
        <v>177</v>
      </c>
      <c r="C38" s="13">
        <v>5.8415937</v>
      </c>
      <c r="D38" s="13">
        <v>0</v>
      </c>
      <c r="E38" s="12">
        <v>36.4</v>
      </c>
      <c r="F38" s="12">
        <v>0</v>
      </c>
      <c r="G38" s="12">
        <v>88.3</v>
      </c>
      <c r="H38" s="12">
        <v>1316.721</v>
      </c>
      <c r="I38" s="14">
        <v>70.274797</v>
      </c>
      <c r="J38" s="12">
        <f t="shared" si="0"/>
        <v>1624.2625937</v>
      </c>
    </row>
    <row r="39" spans="1:10" ht="12.75">
      <c r="A39" s="18">
        <v>19906</v>
      </c>
      <c r="B39" s="12">
        <v>161</v>
      </c>
      <c r="C39" s="13">
        <v>5.9278101</v>
      </c>
      <c r="D39" s="13">
        <v>0</v>
      </c>
      <c r="E39" s="12">
        <v>35.9</v>
      </c>
      <c r="F39" s="12">
        <v>0</v>
      </c>
      <c r="G39" s="12">
        <v>103</v>
      </c>
      <c r="H39" s="12">
        <v>1383.8807</v>
      </c>
      <c r="I39" s="14">
        <v>75.78741</v>
      </c>
      <c r="J39" s="12">
        <f t="shared" si="0"/>
        <v>1689.7085100999998</v>
      </c>
    </row>
    <row r="40" spans="1:10" ht="12.75">
      <c r="A40" s="18">
        <v>19998</v>
      </c>
      <c r="B40" s="12">
        <v>202</v>
      </c>
      <c r="C40" s="13">
        <v>6.1094339</v>
      </c>
      <c r="D40" s="13">
        <v>0</v>
      </c>
      <c r="E40" s="12">
        <v>50.1</v>
      </c>
      <c r="F40" s="12">
        <v>0</v>
      </c>
      <c r="G40" s="12">
        <v>115</v>
      </c>
      <c r="H40" s="12">
        <v>1101.6777</v>
      </c>
      <c r="I40" s="14">
        <v>83.570566</v>
      </c>
      <c r="J40" s="12">
        <f t="shared" si="0"/>
        <v>1474.8871339</v>
      </c>
    </row>
    <row r="41" spans="1:10" ht="12.75">
      <c r="A41" s="18">
        <v>20090</v>
      </c>
      <c r="B41" s="12">
        <v>224</v>
      </c>
      <c r="C41" s="13">
        <v>6.9109772</v>
      </c>
      <c r="D41" s="13">
        <v>0</v>
      </c>
      <c r="E41" s="12">
        <v>38.6</v>
      </c>
      <c r="F41" s="12">
        <v>0</v>
      </c>
      <c r="G41" s="12">
        <v>140</v>
      </c>
      <c r="H41" s="12">
        <v>1646.9352</v>
      </c>
      <c r="I41" s="14">
        <v>95.618695</v>
      </c>
      <c r="J41" s="12">
        <f t="shared" si="0"/>
        <v>2056.4461772</v>
      </c>
    </row>
    <row r="42" spans="1:10" ht="12.75">
      <c r="A42" s="18">
        <v>20180</v>
      </c>
      <c r="B42" s="12">
        <v>268</v>
      </c>
      <c r="C42" s="13">
        <v>7.0282202</v>
      </c>
      <c r="D42" s="13">
        <v>0</v>
      </c>
      <c r="E42" s="12">
        <v>49.1</v>
      </c>
      <c r="F42" s="12">
        <v>0</v>
      </c>
      <c r="G42" s="12">
        <v>168</v>
      </c>
      <c r="H42" s="12">
        <v>1027.2074</v>
      </c>
      <c r="I42" s="14">
        <v>111.91642</v>
      </c>
      <c r="J42" s="12">
        <f t="shared" si="0"/>
        <v>1519.3356202</v>
      </c>
    </row>
    <row r="43" spans="1:10" ht="12.75">
      <c r="A43" s="18">
        <v>20271</v>
      </c>
      <c r="B43" s="12">
        <v>282</v>
      </c>
      <c r="C43" s="13">
        <v>8.5298193</v>
      </c>
      <c r="D43" s="13">
        <v>0</v>
      </c>
      <c r="E43" s="12">
        <v>53.1</v>
      </c>
      <c r="F43" s="12">
        <v>0</v>
      </c>
      <c r="G43" s="12">
        <v>224</v>
      </c>
      <c r="H43" s="12">
        <v>2061.864</v>
      </c>
      <c r="I43" s="14">
        <v>133.74419</v>
      </c>
      <c r="J43" s="12">
        <f t="shared" si="0"/>
        <v>2629.4938193</v>
      </c>
    </row>
    <row r="44" spans="1:10" ht="12.75">
      <c r="A44" s="18">
        <v>20363</v>
      </c>
      <c r="B44" s="12">
        <v>385</v>
      </c>
      <c r="C44" s="13">
        <v>8.4555178</v>
      </c>
      <c r="D44" s="13">
        <v>0</v>
      </c>
      <c r="E44" s="12">
        <v>73</v>
      </c>
      <c r="F44" s="12">
        <v>0</v>
      </c>
      <c r="G44" s="12">
        <v>275</v>
      </c>
      <c r="H44" s="12">
        <v>-63.373552</v>
      </c>
      <c r="I44" s="14">
        <v>162.07673</v>
      </c>
      <c r="J44" s="12">
        <f t="shared" si="0"/>
        <v>678.0819658</v>
      </c>
    </row>
    <row r="45" spans="1:10" ht="12.75">
      <c r="A45" s="18">
        <v>20455</v>
      </c>
      <c r="B45" s="12">
        <v>365</v>
      </c>
      <c r="C45" s="13">
        <v>10.131386</v>
      </c>
      <c r="D45" s="13">
        <v>0</v>
      </c>
      <c r="E45" s="12">
        <v>57</v>
      </c>
      <c r="F45" s="12">
        <v>0</v>
      </c>
      <c r="G45" s="12">
        <v>282</v>
      </c>
      <c r="H45" s="12">
        <v>905.26122</v>
      </c>
      <c r="I45" s="14">
        <v>169.32127</v>
      </c>
      <c r="J45" s="12">
        <f t="shared" si="0"/>
        <v>1619.392606</v>
      </c>
    </row>
    <row r="46" spans="1:10" ht="12.75">
      <c r="A46" s="18">
        <v>20546</v>
      </c>
      <c r="B46" s="12">
        <v>369</v>
      </c>
      <c r="C46" s="13">
        <v>10.181252</v>
      </c>
      <c r="D46" s="13">
        <v>0</v>
      </c>
      <c r="E46" s="12">
        <v>66.3</v>
      </c>
      <c r="F46" s="12">
        <v>0.97961495</v>
      </c>
      <c r="G46" s="12">
        <v>313</v>
      </c>
      <c r="H46" s="12">
        <v>1583.0578</v>
      </c>
      <c r="I46" s="14">
        <v>187.99525</v>
      </c>
      <c r="J46" s="12">
        <f t="shared" si="0"/>
        <v>2342.51866695</v>
      </c>
    </row>
    <row r="47" spans="1:10" ht="12.75">
      <c r="A47" s="18">
        <v>20637</v>
      </c>
      <c r="B47" s="12">
        <v>339</v>
      </c>
      <c r="C47" s="13">
        <v>9.708418</v>
      </c>
      <c r="D47" s="13">
        <v>0</v>
      </c>
      <c r="E47" s="12">
        <v>66.9</v>
      </c>
      <c r="F47" s="12">
        <v>0.24436351</v>
      </c>
      <c r="G47" s="12">
        <v>343</v>
      </c>
      <c r="H47" s="12">
        <v>413.46306</v>
      </c>
      <c r="I47" s="14">
        <v>195.96117</v>
      </c>
      <c r="J47" s="12">
        <f t="shared" si="0"/>
        <v>1172.3158415100002</v>
      </c>
    </row>
    <row r="48" spans="1:10" ht="12.75">
      <c r="A48" s="18">
        <v>20729</v>
      </c>
      <c r="B48" s="12">
        <v>430</v>
      </c>
      <c r="C48" s="13">
        <v>11.314278</v>
      </c>
      <c r="D48" s="13">
        <v>0</v>
      </c>
      <c r="E48" s="12">
        <v>85.7</v>
      </c>
      <c r="F48" s="12">
        <v>-0.4270876</v>
      </c>
      <c r="G48" s="12">
        <v>390</v>
      </c>
      <c r="H48" s="12">
        <v>-758.93467</v>
      </c>
      <c r="I48" s="14">
        <v>230.56889</v>
      </c>
      <c r="J48" s="12">
        <f t="shared" si="0"/>
        <v>157.65252039999996</v>
      </c>
    </row>
    <row r="49" spans="1:10" ht="12.75">
      <c r="A49" s="18">
        <v>20821</v>
      </c>
      <c r="B49" s="12">
        <v>427</v>
      </c>
      <c r="C49" s="13">
        <v>12.666654</v>
      </c>
      <c r="D49" s="13">
        <v>0</v>
      </c>
      <c r="E49" s="12">
        <v>64.6</v>
      </c>
      <c r="F49" s="12">
        <v>-0.15859284</v>
      </c>
      <c r="G49" s="12">
        <v>408</v>
      </c>
      <c r="H49" s="12">
        <v>-145.50893</v>
      </c>
      <c r="I49" s="14">
        <v>242.69297</v>
      </c>
      <c r="J49" s="12">
        <f t="shared" si="0"/>
        <v>766.5991311600001</v>
      </c>
    </row>
    <row r="50" spans="1:10" ht="12.75">
      <c r="A50" s="18">
        <v>20911</v>
      </c>
      <c r="B50" s="12">
        <v>412</v>
      </c>
      <c r="C50" s="13">
        <v>12.46226</v>
      </c>
      <c r="D50" s="13">
        <v>0</v>
      </c>
      <c r="E50" s="12">
        <v>75.7</v>
      </c>
      <c r="F50" s="12">
        <v>0.02347934</v>
      </c>
      <c r="G50" s="12">
        <v>414</v>
      </c>
      <c r="H50" s="12">
        <v>22.939315</v>
      </c>
      <c r="I50" s="14">
        <v>256.90971</v>
      </c>
      <c r="J50" s="12">
        <f t="shared" si="0"/>
        <v>937.12505434</v>
      </c>
    </row>
    <row r="51" spans="1:10" ht="12.75">
      <c r="A51" s="18">
        <v>21002</v>
      </c>
      <c r="B51" s="12">
        <v>433</v>
      </c>
      <c r="C51" s="13">
        <v>14.906742</v>
      </c>
      <c r="D51" s="13">
        <v>0</v>
      </c>
      <c r="E51" s="12">
        <v>75.7</v>
      </c>
      <c r="F51" s="12">
        <v>2.5921199</v>
      </c>
      <c r="G51" s="12">
        <v>456</v>
      </c>
      <c r="H51" s="12">
        <v>1727.2159</v>
      </c>
      <c r="I51" s="14">
        <v>277.63628</v>
      </c>
      <c r="J51" s="12">
        <f t="shared" si="0"/>
        <v>2709.4147619</v>
      </c>
    </row>
    <row r="52" spans="1:10" ht="12.75">
      <c r="A52" s="18">
        <v>21094</v>
      </c>
      <c r="B52" s="12">
        <v>504</v>
      </c>
      <c r="C52" s="13">
        <v>14.751746</v>
      </c>
      <c r="D52" s="13">
        <v>0</v>
      </c>
      <c r="E52" s="12">
        <v>89</v>
      </c>
      <c r="F52" s="12">
        <v>-4.2254174</v>
      </c>
      <c r="G52" s="12">
        <v>435</v>
      </c>
      <c r="H52" s="12">
        <v>-2857.7907</v>
      </c>
      <c r="I52" s="14">
        <v>280.46475</v>
      </c>
      <c r="J52" s="12">
        <f t="shared" si="0"/>
        <v>-1819.2643714</v>
      </c>
    </row>
    <row r="53" spans="1:10" ht="12.75">
      <c r="A53" s="18">
        <v>21186</v>
      </c>
      <c r="B53" s="12">
        <v>344</v>
      </c>
      <c r="C53" s="13">
        <v>9.3607446</v>
      </c>
      <c r="D53" s="13">
        <v>0</v>
      </c>
      <c r="E53" s="12">
        <v>52.4</v>
      </c>
      <c r="F53" s="12">
        <v>0.31522792</v>
      </c>
      <c r="G53" s="12">
        <v>275</v>
      </c>
      <c r="H53" s="12">
        <v>161.79073</v>
      </c>
      <c r="I53" s="14">
        <v>175.43553</v>
      </c>
      <c r="J53" s="12">
        <f t="shared" si="0"/>
        <v>842.86670252</v>
      </c>
    </row>
    <row r="54" spans="1:10" ht="12.75">
      <c r="A54" s="18">
        <v>21276</v>
      </c>
      <c r="B54" s="12">
        <v>198</v>
      </c>
      <c r="C54" s="13">
        <v>12.230304</v>
      </c>
      <c r="D54" s="13">
        <v>0</v>
      </c>
      <c r="E54" s="12">
        <v>52.9</v>
      </c>
      <c r="F54" s="12">
        <v>1.6188392</v>
      </c>
      <c r="G54" s="12">
        <v>186</v>
      </c>
      <c r="H54" s="12">
        <v>852.31882</v>
      </c>
      <c r="I54" s="14">
        <v>122.73993</v>
      </c>
      <c r="J54" s="12">
        <f t="shared" si="0"/>
        <v>1303.0679632</v>
      </c>
    </row>
    <row r="55" spans="1:10" ht="12.75">
      <c r="A55" s="18">
        <v>21367</v>
      </c>
      <c r="B55" s="12">
        <v>181</v>
      </c>
      <c r="C55" s="13">
        <v>15.402866</v>
      </c>
      <c r="D55" s="13">
        <v>0</v>
      </c>
      <c r="E55" s="12">
        <v>60.5</v>
      </c>
      <c r="F55" s="12">
        <v>3.8505747</v>
      </c>
      <c r="G55" s="12">
        <v>295</v>
      </c>
      <c r="H55" s="12">
        <v>2054.2816</v>
      </c>
      <c r="I55" s="14">
        <v>178.76127</v>
      </c>
      <c r="J55" s="12">
        <f t="shared" si="0"/>
        <v>2610.0350406999996</v>
      </c>
    </row>
    <row r="56" spans="1:10" ht="12.75">
      <c r="A56" s="18">
        <v>21459</v>
      </c>
      <c r="B56" s="12">
        <v>410</v>
      </c>
      <c r="C56" s="13">
        <v>18.056611</v>
      </c>
      <c r="D56" s="13">
        <v>0</v>
      </c>
      <c r="E56" s="12">
        <v>85.4</v>
      </c>
      <c r="F56" s="12">
        <v>4.6998695</v>
      </c>
      <c r="G56" s="12">
        <v>422</v>
      </c>
      <c r="H56" s="12">
        <v>2577.8784</v>
      </c>
      <c r="I56" s="14">
        <v>258.11086</v>
      </c>
      <c r="J56" s="12">
        <f t="shared" si="0"/>
        <v>3518.0348805</v>
      </c>
    </row>
    <row r="57" spans="1:10" ht="12.75">
      <c r="A57" s="18">
        <v>21551</v>
      </c>
      <c r="B57" s="12">
        <v>422</v>
      </c>
      <c r="C57" s="13">
        <v>18.315719</v>
      </c>
      <c r="D57" s="13">
        <v>0</v>
      </c>
      <c r="E57" s="12">
        <v>71.5</v>
      </c>
      <c r="F57" s="12">
        <v>4.0085051</v>
      </c>
      <c r="G57" s="12">
        <v>446</v>
      </c>
      <c r="H57" s="12">
        <v>2239.7522</v>
      </c>
      <c r="I57" s="14">
        <v>274.04693</v>
      </c>
      <c r="J57" s="12">
        <f t="shared" si="0"/>
        <v>3201.5764240999997</v>
      </c>
    </row>
    <row r="58" spans="1:10" ht="12.75">
      <c r="A58" s="18">
        <v>21641</v>
      </c>
      <c r="B58" s="12">
        <v>455</v>
      </c>
      <c r="C58" s="13">
        <v>18.542736</v>
      </c>
      <c r="D58" s="13">
        <v>0</v>
      </c>
      <c r="E58" s="12">
        <v>84.5</v>
      </c>
      <c r="F58" s="12">
        <v>1.3813976</v>
      </c>
      <c r="G58" s="12">
        <v>494</v>
      </c>
      <c r="H58" s="12">
        <v>793.26755</v>
      </c>
      <c r="I58" s="14">
        <v>301.91307</v>
      </c>
      <c r="J58" s="12">
        <f t="shared" si="0"/>
        <v>1846.6916836</v>
      </c>
    </row>
    <row r="59" spans="1:10" ht="12.75">
      <c r="A59" s="18">
        <v>21732</v>
      </c>
      <c r="B59" s="12">
        <v>499</v>
      </c>
      <c r="C59" s="13">
        <v>25.531923</v>
      </c>
      <c r="D59" s="13">
        <v>0</v>
      </c>
      <c r="E59" s="12">
        <v>88.5</v>
      </c>
      <c r="F59" s="12">
        <v>2.7021307</v>
      </c>
      <c r="G59" s="12">
        <v>585</v>
      </c>
      <c r="H59" s="12">
        <v>1261.8951</v>
      </c>
      <c r="I59" s="14">
        <v>351.90205</v>
      </c>
      <c r="J59" s="12">
        <f t="shared" si="0"/>
        <v>2462.6291536999997</v>
      </c>
    </row>
    <row r="60" spans="1:10" ht="12.75">
      <c r="A60" s="18">
        <v>21824</v>
      </c>
      <c r="B60" s="12">
        <v>645</v>
      </c>
      <c r="C60" s="13">
        <v>19.146722</v>
      </c>
      <c r="D60" s="13">
        <v>0</v>
      </c>
      <c r="E60" s="12">
        <v>131</v>
      </c>
      <c r="F60" s="12">
        <v>-1.9159413</v>
      </c>
      <c r="G60" s="12">
        <v>677</v>
      </c>
      <c r="H60" s="12">
        <v>-913.13762</v>
      </c>
      <c r="I60" s="14">
        <v>410.44495</v>
      </c>
      <c r="J60" s="12">
        <f t="shared" si="0"/>
        <v>557.0931607</v>
      </c>
    </row>
    <row r="61" spans="1:10" ht="12.75">
      <c r="A61" s="18">
        <v>21916</v>
      </c>
      <c r="B61" s="12">
        <v>628</v>
      </c>
      <c r="C61" s="13">
        <v>25.918364</v>
      </c>
      <c r="D61" s="13">
        <v>0</v>
      </c>
      <c r="E61" s="12">
        <v>87.2</v>
      </c>
      <c r="F61" s="12">
        <v>1.5640351</v>
      </c>
      <c r="G61" s="12">
        <v>658</v>
      </c>
      <c r="H61" s="12">
        <v>633.4342</v>
      </c>
      <c r="I61" s="14">
        <v>402.33249</v>
      </c>
      <c r="J61" s="12">
        <f t="shared" si="0"/>
        <v>2034.1165991000003</v>
      </c>
    </row>
    <row r="62" spans="1:10" ht="12.75">
      <c r="A62" s="18">
        <v>22007</v>
      </c>
      <c r="B62" s="12">
        <v>484</v>
      </c>
      <c r="C62" s="13">
        <v>20.905273</v>
      </c>
      <c r="D62" s="13">
        <v>0</v>
      </c>
      <c r="E62" s="12">
        <v>92.6</v>
      </c>
      <c r="F62" s="12">
        <v>-1.8860934</v>
      </c>
      <c r="G62" s="12">
        <v>538</v>
      </c>
      <c r="H62" s="12">
        <v>-772.0409</v>
      </c>
      <c r="I62" s="14">
        <v>324.23286</v>
      </c>
      <c r="J62" s="12">
        <f t="shared" si="0"/>
        <v>361.57827959999986</v>
      </c>
    </row>
    <row r="63" spans="1:10" ht="12.75">
      <c r="A63" s="18">
        <v>22098</v>
      </c>
      <c r="B63" s="12">
        <v>359</v>
      </c>
      <c r="C63" s="13">
        <v>23.397437</v>
      </c>
      <c r="D63" s="13">
        <v>0</v>
      </c>
      <c r="E63" s="12">
        <v>80.7</v>
      </c>
      <c r="F63" s="12">
        <v>0.74944674</v>
      </c>
      <c r="G63" s="12">
        <v>468</v>
      </c>
      <c r="H63" s="12">
        <v>265.83947</v>
      </c>
      <c r="I63" s="14">
        <v>275.7135</v>
      </c>
      <c r="J63" s="12">
        <f t="shared" si="0"/>
        <v>1197.68635374</v>
      </c>
    </row>
    <row r="64" spans="1:10" ht="12.75">
      <c r="A64" s="18">
        <v>22190</v>
      </c>
      <c r="B64" s="12">
        <v>370</v>
      </c>
      <c r="C64" s="13">
        <v>22.029806</v>
      </c>
      <c r="D64" s="13">
        <v>0</v>
      </c>
      <c r="E64" s="12">
        <v>95.7</v>
      </c>
      <c r="F64" s="12">
        <v>-2.0339362</v>
      </c>
      <c r="G64" s="12">
        <v>453</v>
      </c>
      <c r="H64" s="12">
        <v>-741.51504</v>
      </c>
      <c r="I64" s="14">
        <v>275.6357</v>
      </c>
      <c r="J64" s="12">
        <f t="shared" si="0"/>
        <v>197.18082979999997</v>
      </c>
    </row>
    <row r="65" spans="1:10" ht="12.75">
      <c r="A65" s="18">
        <v>22282</v>
      </c>
      <c r="B65" s="12">
        <v>346</v>
      </c>
      <c r="C65" s="13">
        <v>24.245562</v>
      </c>
      <c r="D65" s="13">
        <v>0</v>
      </c>
      <c r="E65" s="12">
        <v>66.4</v>
      </c>
      <c r="F65" s="12">
        <v>9.6445189</v>
      </c>
      <c r="G65" s="12">
        <v>466</v>
      </c>
      <c r="H65" s="12">
        <v>3153.7577</v>
      </c>
      <c r="I65" s="14">
        <v>287.53563</v>
      </c>
      <c r="J65" s="12">
        <f t="shared" si="0"/>
        <v>4066.0477809000004</v>
      </c>
    </row>
    <row r="66" spans="1:10" ht="12.75">
      <c r="A66" s="18">
        <v>22372</v>
      </c>
      <c r="B66" s="12">
        <v>364</v>
      </c>
      <c r="C66" s="13">
        <v>25.125301</v>
      </c>
      <c r="D66" s="13">
        <v>0</v>
      </c>
      <c r="E66" s="12">
        <v>76.4</v>
      </c>
      <c r="F66" s="12">
        <v>8.8356776</v>
      </c>
      <c r="G66" s="12">
        <v>478</v>
      </c>
      <c r="H66" s="12">
        <v>2984.2501</v>
      </c>
      <c r="I66" s="14">
        <v>291.16789</v>
      </c>
      <c r="J66" s="12">
        <f t="shared" si="0"/>
        <v>3936.6110786</v>
      </c>
    </row>
    <row r="67" spans="1:10" ht="12.75">
      <c r="A67" s="18">
        <v>22463</v>
      </c>
      <c r="B67" s="12">
        <v>352</v>
      </c>
      <c r="C67" s="13">
        <v>29.0175</v>
      </c>
      <c r="D67" s="13">
        <v>0</v>
      </c>
      <c r="E67" s="12">
        <v>77.1</v>
      </c>
      <c r="F67" s="12">
        <v>0.11544888</v>
      </c>
      <c r="G67" s="12">
        <v>505</v>
      </c>
      <c r="H67" s="12">
        <v>39.497948</v>
      </c>
      <c r="I67" s="14">
        <v>295.06142</v>
      </c>
      <c r="J67" s="12">
        <f t="shared" si="0"/>
        <v>1002.7308968799998</v>
      </c>
    </row>
    <row r="68" spans="1:10" ht="12.75">
      <c r="A68" s="18">
        <v>22555</v>
      </c>
      <c r="B68" s="12">
        <v>396</v>
      </c>
      <c r="C68" s="13">
        <v>21.079701</v>
      </c>
      <c r="D68" s="13">
        <v>0</v>
      </c>
      <c r="E68" s="12">
        <v>97.6</v>
      </c>
      <c r="F68" s="12">
        <v>3.7265689</v>
      </c>
      <c r="G68" s="12">
        <v>537</v>
      </c>
      <c r="H68" s="12">
        <v>1302.4358</v>
      </c>
      <c r="I68" s="14">
        <v>308.02964</v>
      </c>
      <c r="J68" s="12">
        <f t="shared" si="0"/>
        <v>2357.8420699</v>
      </c>
    </row>
    <row r="69" spans="1:10" ht="12.75">
      <c r="A69" s="18">
        <v>22647</v>
      </c>
      <c r="B69" s="12">
        <v>429</v>
      </c>
      <c r="C69" s="13">
        <v>29.060015</v>
      </c>
      <c r="D69" s="13">
        <v>0</v>
      </c>
      <c r="E69" s="12">
        <v>80.3</v>
      </c>
      <c r="F69" s="12">
        <v>2.5397058</v>
      </c>
      <c r="G69" s="12">
        <v>590</v>
      </c>
      <c r="H69" s="12">
        <v>654.78234</v>
      </c>
      <c r="I69" s="14">
        <v>344.82659</v>
      </c>
      <c r="J69" s="12">
        <f t="shared" si="0"/>
        <v>1785.6820608</v>
      </c>
    </row>
    <row r="70" spans="1:10" ht="12.75">
      <c r="A70" s="18">
        <v>22737</v>
      </c>
      <c r="B70" s="12">
        <v>435</v>
      </c>
      <c r="C70" s="13">
        <v>23.775255</v>
      </c>
      <c r="D70" s="13">
        <v>0</v>
      </c>
      <c r="E70" s="12">
        <v>96.8</v>
      </c>
      <c r="F70" s="12">
        <v>-1.2593505</v>
      </c>
      <c r="G70" s="12">
        <v>600</v>
      </c>
      <c r="H70" s="12">
        <v>-214.53406</v>
      </c>
      <c r="I70" s="14">
        <v>350.04622</v>
      </c>
      <c r="J70" s="12">
        <f aca="true" t="shared" si="1" ref="J70:J133">B70+C70+D70+E70+F70+G70+H70</f>
        <v>939.7818445</v>
      </c>
    </row>
    <row r="71" spans="1:10" ht="12.75">
      <c r="A71" s="18">
        <v>22828</v>
      </c>
      <c r="B71" s="12">
        <v>455</v>
      </c>
      <c r="C71" s="13">
        <v>25.728268</v>
      </c>
      <c r="D71" s="13">
        <v>0</v>
      </c>
      <c r="E71" s="12">
        <v>98.8</v>
      </c>
      <c r="F71" s="12">
        <v>-34.161156</v>
      </c>
      <c r="G71" s="12">
        <v>655</v>
      </c>
      <c r="H71" s="12">
        <v>-4588.4644</v>
      </c>
      <c r="I71" s="14">
        <v>370.40324</v>
      </c>
      <c r="J71" s="12">
        <f t="shared" si="1"/>
        <v>-3388.097288</v>
      </c>
    </row>
    <row r="72" spans="1:10" ht="12.75">
      <c r="A72" s="18">
        <v>22920</v>
      </c>
      <c r="B72" s="12">
        <v>478</v>
      </c>
      <c r="C72" s="13">
        <v>21.323683</v>
      </c>
      <c r="D72" s="13">
        <v>0</v>
      </c>
      <c r="E72" s="12">
        <v>117</v>
      </c>
      <c r="F72" s="12">
        <v>-1.285472</v>
      </c>
      <c r="G72" s="12">
        <v>636</v>
      </c>
      <c r="H72" s="12">
        <v>-148.62034</v>
      </c>
      <c r="I72" s="14">
        <v>370.72143</v>
      </c>
      <c r="J72" s="12">
        <f t="shared" si="1"/>
        <v>1102.417871</v>
      </c>
    </row>
    <row r="73" spans="1:10" ht="12.75">
      <c r="A73" s="18">
        <v>23012</v>
      </c>
      <c r="B73" s="12">
        <v>476</v>
      </c>
      <c r="C73" s="13">
        <v>26.21564</v>
      </c>
      <c r="D73" s="13">
        <v>0</v>
      </c>
      <c r="E73" s="12">
        <v>98</v>
      </c>
      <c r="F73" s="12">
        <v>46.949143</v>
      </c>
      <c r="G73" s="12">
        <v>669</v>
      </c>
      <c r="H73" s="12">
        <v>5184.5267</v>
      </c>
      <c r="I73" s="14">
        <v>396.25388</v>
      </c>
      <c r="J73" s="12">
        <f t="shared" si="1"/>
        <v>6500.6914830000005</v>
      </c>
    </row>
    <row r="74" spans="1:10" ht="12.75">
      <c r="A74" s="18">
        <v>23102</v>
      </c>
      <c r="B74" s="12">
        <v>480</v>
      </c>
      <c r="C74" s="13">
        <v>29.567236</v>
      </c>
      <c r="D74" s="13">
        <v>0</v>
      </c>
      <c r="E74" s="12">
        <v>113</v>
      </c>
      <c r="F74" s="12">
        <v>18.229839</v>
      </c>
      <c r="G74" s="12">
        <v>690</v>
      </c>
      <c r="H74" s="12">
        <v>2061.925</v>
      </c>
      <c r="I74" s="14">
        <v>413.33166</v>
      </c>
      <c r="J74" s="12">
        <f t="shared" si="1"/>
        <v>3392.722075</v>
      </c>
    </row>
    <row r="75" spans="1:10" ht="12.75">
      <c r="A75" s="18">
        <v>23193</v>
      </c>
      <c r="B75" s="12">
        <v>511</v>
      </c>
      <c r="C75" s="13">
        <v>37.23786</v>
      </c>
      <c r="D75" s="13">
        <v>0</v>
      </c>
      <c r="E75" s="12">
        <v>121</v>
      </c>
      <c r="F75" s="12">
        <v>3.6095355</v>
      </c>
      <c r="G75" s="12">
        <v>786</v>
      </c>
      <c r="H75" s="12">
        <v>399.78717</v>
      </c>
      <c r="I75" s="14">
        <v>463.09331</v>
      </c>
      <c r="J75" s="12">
        <f t="shared" si="1"/>
        <v>1858.6345655</v>
      </c>
    </row>
    <row r="76" spans="1:10" ht="12.75">
      <c r="A76" s="18">
        <v>23285</v>
      </c>
      <c r="B76" s="12">
        <v>599</v>
      </c>
      <c r="C76" s="13">
        <v>31.174626</v>
      </c>
      <c r="D76" s="13">
        <v>0</v>
      </c>
      <c r="E76" s="12">
        <v>146</v>
      </c>
      <c r="F76" s="12">
        <v>18.94286</v>
      </c>
      <c r="G76" s="12">
        <v>822</v>
      </c>
      <c r="H76" s="12">
        <v>2163.4053</v>
      </c>
      <c r="I76" s="14">
        <v>489.63976</v>
      </c>
      <c r="J76" s="12">
        <f t="shared" si="1"/>
        <v>3780.522786</v>
      </c>
    </row>
    <row r="77" spans="1:10" ht="12.75">
      <c r="A77" s="18">
        <v>23377</v>
      </c>
      <c r="B77" s="12">
        <v>586</v>
      </c>
      <c r="C77" s="13">
        <v>31.563721</v>
      </c>
      <c r="D77" s="13">
        <v>0</v>
      </c>
      <c r="E77" s="12">
        <v>129</v>
      </c>
      <c r="F77" s="12">
        <v>16.366562</v>
      </c>
      <c r="G77" s="12">
        <v>840</v>
      </c>
      <c r="H77" s="12">
        <v>1840.6927</v>
      </c>
      <c r="I77" s="14">
        <v>509.60224</v>
      </c>
      <c r="J77" s="12">
        <f t="shared" si="1"/>
        <v>3443.622983</v>
      </c>
    </row>
    <row r="78" spans="1:10" ht="12.75">
      <c r="A78" s="18">
        <v>23468</v>
      </c>
      <c r="B78" s="12">
        <v>587</v>
      </c>
      <c r="C78" s="13">
        <v>36.397307</v>
      </c>
      <c r="D78" s="13">
        <v>0</v>
      </c>
      <c r="E78" s="12">
        <v>140</v>
      </c>
      <c r="F78" s="12">
        <v>17.028995</v>
      </c>
      <c r="G78" s="12">
        <v>847</v>
      </c>
      <c r="H78" s="12">
        <v>1839.1314</v>
      </c>
      <c r="I78" s="14">
        <v>517.15497</v>
      </c>
      <c r="J78" s="12">
        <f t="shared" si="1"/>
        <v>3466.557702</v>
      </c>
    </row>
    <row r="79" spans="1:10" ht="12.75">
      <c r="A79" s="18">
        <v>23559</v>
      </c>
      <c r="B79" s="12">
        <v>585</v>
      </c>
      <c r="C79" s="13">
        <v>31.399504</v>
      </c>
      <c r="D79" s="13">
        <v>0</v>
      </c>
      <c r="E79" s="12">
        <v>143</v>
      </c>
      <c r="F79" s="12">
        <v>15.979172</v>
      </c>
      <c r="G79" s="12">
        <v>907</v>
      </c>
      <c r="H79" s="12">
        <v>1713.6451</v>
      </c>
      <c r="I79" s="14">
        <v>530.87889</v>
      </c>
      <c r="J79" s="12">
        <f t="shared" si="1"/>
        <v>3396.023776</v>
      </c>
    </row>
    <row r="80" spans="1:10" ht="12.75">
      <c r="A80" s="18">
        <v>23651</v>
      </c>
      <c r="B80" s="12">
        <v>621</v>
      </c>
      <c r="C80" s="13">
        <v>30.801103</v>
      </c>
      <c r="D80" s="13">
        <v>0</v>
      </c>
      <c r="E80" s="12">
        <v>169</v>
      </c>
      <c r="F80" s="12">
        <v>9.1312185</v>
      </c>
      <c r="G80" s="12">
        <v>950</v>
      </c>
      <c r="H80" s="12">
        <v>977.04038</v>
      </c>
      <c r="I80" s="14">
        <v>560.44827</v>
      </c>
      <c r="J80" s="12">
        <f t="shared" si="1"/>
        <v>2756.9727015</v>
      </c>
    </row>
    <row r="81" spans="1:10" ht="12.75">
      <c r="A81" s="18">
        <v>23743</v>
      </c>
      <c r="B81" s="12">
        <v>618</v>
      </c>
      <c r="C81" s="13">
        <v>38.253671</v>
      </c>
      <c r="D81" s="13">
        <v>0</v>
      </c>
      <c r="E81" s="12">
        <v>154</v>
      </c>
      <c r="F81" s="12">
        <v>8.0188567</v>
      </c>
      <c r="G81" s="12">
        <v>1030</v>
      </c>
      <c r="H81" s="12">
        <v>840.19799</v>
      </c>
      <c r="I81" s="14">
        <v>615.10272</v>
      </c>
      <c r="J81" s="12">
        <f t="shared" si="1"/>
        <v>2688.4705177</v>
      </c>
    </row>
    <row r="82" spans="1:10" ht="12.75">
      <c r="A82" s="18">
        <v>23833</v>
      </c>
      <c r="B82" s="12">
        <v>626</v>
      </c>
      <c r="C82" s="13">
        <v>43.771354</v>
      </c>
      <c r="D82" s="13">
        <v>0</v>
      </c>
      <c r="E82" s="12">
        <v>168</v>
      </c>
      <c r="F82" s="12">
        <v>10.957579</v>
      </c>
      <c r="G82" s="12">
        <v>1060</v>
      </c>
      <c r="H82" s="12">
        <v>1128.0539</v>
      </c>
      <c r="I82" s="14">
        <v>633.65877</v>
      </c>
      <c r="J82" s="12">
        <f t="shared" si="1"/>
        <v>3036.782833</v>
      </c>
    </row>
    <row r="83" spans="1:10" ht="12.75">
      <c r="A83" s="18">
        <v>23924</v>
      </c>
      <c r="B83" s="12">
        <v>612</v>
      </c>
      <c r="C83" s="13">
        <v>43.115609</v>
      </c>
      <c r="D83" s="13">
        <v>0</v>
      </c>
      <c r="E83" s="12">
        <v>168</v>
      </c>
      <c r="F83" s="12">
        <v>-10.969649</v>
      </c>
      <c r="G83" s="12">
        <v>1120</v>
      </c>
      <c r="H83" s="12">
        <v>-1093.674</v>
      </c>
      <c r="I83" s="14">
        <v>641.24165</v>
      </c>
      <c r="J83" s="12">
        <f t="shared" si="1"/>
        <v>838.4719599999999</v>
      </c>
    </row>
    <row r="84" spans="1:10" ht="12.75">
      <c r="A84" s="18">
        <v>24016</v>
      </c>
      <c r="B84" s="12">
        <v>695</v>
      </c>
      <c r="C84" s="13">
        <v>40.374223</v>
      </c>
      <c r="D84" s="13">
        <v>0</v>
      </c>
      <c r="E84" s="12">
        <v>200</v>
      </c>
      <c r="F84" s="12">
        <v>36.162505</v>
      </c>
      <c r="G84" s="12">
        <v>1210</v>
      </c>
      <c r="H84" s="12">
        <v>3906.3916</v>
      </c>
      <c r="I84" s="14">
        <v>758.28716</v>
      </c>
      <c r="J84" s="12">
        <f t="shared" si="1"/>
        <v>6087.928328</v>
      </c>
    </row>
    <row r="85" spans="1:10" ht="12.75">
      <c r="A85" s="18">
        <v>24108</v>
      </c>
      <c r="B85" s="12">
        <v>739</v>
      </c>
      <c r="C85" s="13">
        <v>37.727451</v>
      </c>
      <c r="D85" s="13">
        <v>0</v>
      </c>
      <c r="E85" s="12">
        <v>184</v>
      </c>
      <c r="F85" s="12">
        <v>12.826896</v>
      </c>
      <c r="G85" s="12">
        <v>1360</v>
      </c>
      <c r="H85" s="12">
        <v>1343.1185</v>
      </c>
      <c r="I85" s="14">
        <v>867.29763</v>
      </c>
      <c r="J85" s="12">
        <f t="shared" si="1"/>
        <v>3676.6728470000003</v>
      </c>
    </row>
    <row r="86" spans="1:10" ht="12.75">
      <c r="A86" s="18">
        <v>24198</v>
      </c>
      <c r="B86" s="12">
        <v>733</v>
      </c>
      <c r="C86" s="13">
        <v>38.170804</v>
      </c>
      <c r="D86" s="13">
        <v>0</v>
      </c>
      <c r="E86" s="12">
        <v>198</v>
      </c>
      <c r="F86" s="12">
        <v>-5.2978997</v>
      </c>
      <c r="G86" s="12">
        <v>1410</v>
      </c>
      <c r="H86" s="12">
        <v>-532.43892</v>
      </c>
      <c r="I86" s="14">
        <v>879.78297</v>
      </c>
      <c r="J86" s="12">
        <f t="shared" si="1"/>
        <v>1841.4339842999998</v>
      </c>
    </row>
    <row r="87" spans="1:10" ht="12.75">
      <c r="A87" s="18">
        <v>24289</v>
      </c>
      <c r="B87" s="12">
        <v>726</v>
      </c>
      <c r="C87" s="13">
        <v>47.534233</v>
      </c>
      <c r="D87" s="13">
        <v>0</v>
      </c>
      <c r="E87" s="12">
        <v>199</v>
      </c>
      <c r="F87" s="12">
        <v>-28.15393</v>
      </c>
      <c r="G87" s="12">
        <v>1610</v>
      </c>
      <c r="H87" s="12">
        <v>-2729.2751</v>
      </c>
      <c r="I87" s="14">
        <v>965.3908</v>
      </c>
      <c r="J87" s="12">
        <f t="shared" si="1"/>
        <v>-174.89479699999993</v>
      </c>
    </row>
    <row r="88" spans="1:10" ht="12.75">
      <c r="A88" s="18">
        <v>24381</v>
      </c>
      <c r="B88" s="12">
        <v>872</v>
      </c>
      <c r="C88" s="13">
        <v>38.533154</v>
      </c>
      <c r="D88" s="13">
        <v>0</v>
      </c>
      <c r="E88" s="12">
        <v>226</v>
      </c>
      <c r="F88" s="12">
        <v>-51.2101</v>
      </c>
      <c r="G88" s="12">
        <v>1650</v>
      </c>
      <c r="H88" s="12">
        <v>-4553.0434</v>
      </c>
      <c r="I88" s="14">
        <v>966.18907</v>
      </c>
      <c r="J88" s="12">
        <f t="shared" si="1"/>
        <v>-1817.7203459999996</v>
      </c>
    </row>
    <row r="89" spans="1:10" ht="12.75">
      <c r="A89" s="18">
        <v>24473</v>
      </c>
      <c r="B89" s="12">
        <v>749</v>
      </c>
      <c r="C89" s="13">
        <v>31.288894</v>
      </c>
      <c r="D89" s="13">
        <v>0</v>
      </c>
      <c r="E89" s="12">
        <v>188</v>
      </c>
      <c r="F89" s="12">
        <v>61.494987</v>
      </c>
      <c r="G89" s="12">
        <v>1460</v>
      </c>
      <c r="H89" s="12">
        <v>5206.2281</v>
      </c>
      <c r="I89" s="14">
        <v>878.54494</v>
      </c>
      <c r="J89" s="12">
        <f t="shared" si="1"/>
        <v>7696.011981000001</v>
      </c>
    </row>
    <row r="90" spans="1:10" ht="12.75">
      <c r="A90" s="18">
        <v>24563</v>
      </c>
      <c r="B90" s="12">
        <v>612</v>
      </c>
      <c r="C90" s="13">
        <v>30.574127</v>
      </c>
      <c r="D90" s="13">
        <v>0</v>
      </c>
      <c r="E90" s="12">
        <v>182</v>
      </c>
      <c r="F90" s="12">
        <v>54.811131</v>
      </c>
      <c r="G90" s="12">
        <v>1250</v>
      </c>
      <c r="H90" s="12">
        <v>4320.6587</v>
      </c>
      <c r="I90" s="14">
        <v>741.78097</v>
      </c>
      <c r="J90" s="12">
        <f t="shared" si="1"/>
        <v>6450.043958</v>
      </c>
    </row>
    <row r="91" spans="1:10" ht="12.75">
      <c r="A91" s="18">
        <v>24654</v>
      </c>
      <c r="B91" s="12">
        <v>677</v>
      </c>
      <c r="C91" s="13">
        <v>33.615474</v>
      </c>
      <c r="D91" s="13">
        <v>0</v>
      </c>
      <c r="E91" s="12">
        <v>190</v>
      </c>
      <c r="F91" s="12">
        <v>21.66062</v>
      </c>
      <c r="G91" s="12">
        <v>1480</v>
      </c>
      <c r="H91" s="12">
        <v>1564.751</v>
      </c>
      <c r="I91" s="14">
        <v>867.59079</v>
      </c>
      <c r="J91" s="12">
        <f t="shared" si="1"/>
        <v>3967.027094</v>
      </c>
    </row>
    <row r="92" spans="1:10" ht="12.75">
      <c r="A92" s="18">
        <v>24746</v>
      </c>
      <c r="B92" s="12">
        <v>791</v>
      </c>
      <c r="C92" s="13">
        <v>37.623606</v>
      </c>
      <c r="D92" s="13">
        <v>0</v>
      </c>
      <c r="E92" s="12">
        <v>223</v>
      </c>
      <c r="F92" s="12">
        <v>27.968139</v>
      </c>
      <c r="G92" s="12">
        <v>1630</v>
      </c>
      <c r="H92" s="12">
        <v>1961.402</v>
      </c>
      <c r="I92" s="14">
        <v>988.01502</v>
      </c>
      <c r="J92" s="12">
        <f t="shared" si="1"/>
        <v>4670.993745</v>
      </c>
    </row>
    <row r="93" spans="1:10" ht="12.75">
      <c r="A93" s="18">
        <v>24838</v>
      </c>
      <c r="B93" s="12">
        <v>859</v>
      </c>
      <c r="C93" s="13">
        <v>48.57817</v>
      </c>
      <c r="D93" s="13">
        <v>0</v>
      </c>
      <c r="E93" s="12">
        <v>203</v>
      </c>
      <c r="F93" s="12">
        <v>0.95442198</v>
      </c>
      <c r="G93" s="12">
        <v>1760</v>
      </c>
      <c r="H93" s="12">
        <v>62.255911</v>
      </c>
      <c r="I93" s="14">
        <v>1070.0753</v>
      </c>
      <c r="J93" s="12">
        <f t="shared" si="1"/>
        <v>2933.78850298</v>
      </c>
    </row>
    <row r="94" spans="1:10" ht="12.75">
      <c r="A94" s="18">
        <v>24929</v>
      </c>
      <c r="B94" s="12">
        <v>924</v>
      </c>
      <c r="C94" s="13">
        <v>43.447694</v>
      </c>
      <c r="D94" s="13">
        <v>0</v>
      </c>
      <c r="E94" s="12">
        <v>223</v>
      </c>
      <c r="F94" s="12">
        <v>13.06976</v>
      </c>
      <c r="G94" s="12">
        <v>1980</v>
      </c>
      <c r="H94" s="12">
        <v>785.19099</v>
      </c>
      <c r="I94" s="14">
        <v>1173.0037</v>
      </c>
      <c r="J94" s="12">
        <f t="shared" si="1"/>
        <v>3968.708444</v>
      </c>
    </row>
    <row r="95" spans="1:10" ht="12.75">
      <c r="A95" s="18">
        <v>25020</v>
      </c>
      <c r="B95" s="12">
        <v>915</v>
      </c>
      <c r="C95" s="13">
        <v>37.609447</v>
      </c>
      <c r="D95" s="13">
        <v>0</v>
      </c>
      <c r="E95" s="12">
        <v>205</v>
      </c>
      <c r="F95" s="12">
        <v>55.050521</v>
      </c>
      <c r="G95" s="12">
        <v>1980</v>
      </c>
      <c r="H95" s="12">
        <v>3119.3423</v>
      </c>
      <c r="I95" s="14">
        <v>1125.0112</v>
      </c>
      <c r="J95" s="12">
        <f t="shared" si="1"/>
        <v>6312.002268</v>
      </c>
    </row>
    <row r="96" spans="1:10" ht="12.75">
      <c r="A96" s="18">
        <v>25112</v>
      </c>
      <c r="B96" s="12">
        <v>984</v>
      </c>
      <c r="C96" s="13">
        <v>44.953885</v>
      </c>
      <c r="D96" s="13">
        <v>0</v>
      </c>
      <c r="E96" s="12">
        <v>244</v>
      </c>
      <c r="F96" s="12">
        <v>42.838567</v>
      </c>
      <c r="G96" s="12">
        <v>2160</v>
      </c>
      <c r="H96" s="12">
        <v>2494.8164</v>
      </c>
      <c r="I96" s="14">
        <v>1266.5662</v>
      </c>
      <c r="J96" s="12">
        <f t="shared" si="1"/>
        <v>5970.608851999999</v>
      </c>
    </row>
    <row r="97" spans="1:10" ht="12.75">
      <c r="A97" s="18">
        <v>25204</v>
      </c>
      <c r="B97" s="12">
        <v>1130</v>
      </c>
      <c r="C97" s="13">
        <v>45.339318</v>
      </c>
      <c r="D97" s="13">
        <v>0</v>
      </c>
      <c r="E97" s="12">
        <v>228</v>
      </c>
      <c r="F97" s="12">
        <v>-10.17871</v>
      </c>
      <c r="G97" s="12">
        <v>2410</v>
      </c>
      <c r="H97" s="12">
        <v>-595.35472</v>
      </c>
      <c r="I97" s="14">
        <v>1413.253</v>
      </c>
      <c r="J97" s="12">
        <f t="shared" si="1"/>
        <v>3207.805888</v>
      </c>
    </row>
    <row r="98" spans="1:10" ht="12.75">
      <c r="A98" s="18">
        <v>25294</v>
      </c>
      <c r="B98" s="12">
        <v>1110</v>
      </c>
      <c r="C98" s="13">
        <v>45.321695</v>
      </c>
      <c r="D98" s="13">
        <v>0</v>
      </c>
      <c r="E98" s="12">
        <v>239</v>
      </c>
      <c r="F98" s="12">
        <v>0.710784</v>
      </c>
      <c r="G98" s="12">
        <v>2560</v>
      </c>
      <c r="H98" s="12">
        <v>43.478657</v>
      </c>
      <c r="I98" s="14">
        <v>1469.6176</v>
      </c>
      <c r="J98" s="12">
        <f t="shared" si="1"/>
        <v>3998.5111360000005</v>
      </c>
    </row>
    <row r="99" spans="1:10" ht="12.75">
      <c r="A99" s="18">
        <v>25385</v>
      </c>
      <c r="B99" s="12">
        <v>1220</v>
      </c>
      <c r="C99" s="13">
        <v>48.767123</v>
      </c>
      <c r="D99" s="13">
        <v>0</v>
      </c>
      <c r="E99" s="12">
        <v>251</v>
      </c>
      <c r="F99" s="12">
        <v>-56.207305</v>
      </c>
      <c r="G99" s="12">
        <v>3010</v>
      </c>
      <c r="H99" s="12">
        <v>-3580.0612</v>
      </c>
      <c r="I99" s="14">
        <v>1670.3646</v>
      </c>
      <c r="J99" s="12">
        <f t="shared" si="1"/>
        <v>893.4986179999996</v>
      </c>
    </row>
    <row r="100" spans="1:10" ht="12.75">
      <c r="A100" s="18">
        <v>25477</v>
      </c>
      <c r="B100" s="12">
        <v>1270</v>
      </c>
      <c r="C100" s="13">
        <v>48.519784</v>
      </c>
      <c r="D100" s="13">
        <v>0</v>
      </c>
      <c r="E100" s="12">
        <v>286</v>
      </c>
      <c r="F100" s="12">
        <v>16.512687</v>
      </c>
      <c r="G100" s="12">
        <v>3200</v>
      </c>
      <c r="H100" s="12">
        <v>1106.8555</v>
      </c>
      <c r="I100" s="14">
        <v>1816.4112</v>
      </c>
      <c r="J100" s="12">
        <f t="shared" si="1"/>
        <v>5927.887971</v>
      </c>
    </row>
    <row r="101" spans="1:10" ht="12.75">
      <c r="A101" s="18">
        <v>25569</v>
      </c>
      <c r="B101" s="12">
        <v>1380</v>
      </c>
      <c r="C101" s="13">
        <v>51.878523</v>
      </c>
      <c r="D101" s="13">
        <v>0</v>
      </c>
      <c r="E101" s="12">
        <v>256</v>
      </c>
      <c r="F101" s="12">
        <v>-44.893303</v>
      </c>
      <c r="G101" s="12">
        <v>3220</v>
      </c>
      <c r="H101" s="12">
        <v>-3105.9686</v>
      </c>
      <c r="I101" s="14">
        <v>1834.1561</v>
      </c>
      <c r="J101" s="12">
        <f t="shared" si="1"/>
        <v>1757.0166200000003</v>
      </c>
    </row>
    <row r="102" spans="1:10" ht="12.75">
      <c r="A102" s="18">
        <v>25659</v>
      </c>
      <c r="B102" s="12">
        <v>1140</v>
      </c>
      <c r="C102" s="13">
        <v>56.355042</v>
      </c>
      <c r="D102" s="13">
        <v>0</v>
      </c>
      <c r="E102" s="12">
        <v>254</v>
      </c>
      <c r="F102" s="12">
        <v>-37.536448</v>
      </c>
      <c r="G102" s="12">
        <v>3060</v>
      </c>
      <c r="H102" s="12">
        <v>-2732.2583</v>
      </c>
      <c r="I102" s="14">
        <v>1770.6939</v>
      </c>
      <c r="J102" s="12">
        <f t="shared" si="1"/>
        <v>1740.5602940000003</v>
      </c>
    </row>
    <row r="103" spans="1:10" ht="12.75">
      <c r="A103" s="18">
        <v>25750</v>
      </c>
      <c r="B103" s="12">
        <v>1130</v>
      </c>
      <c r="C103" s="13">
        <v>35.513002</v>
      </c>
      <c r="D103" s="13">
        <v>0</v>
      </c>
      <c r="E103" s="12">
        <v>257</v>
      </c>
      <c r="F103" s="12">
        <v>-103.19585</v>
      </c>
      <c r="G103" s="12">
        <v>2960</v>
      </c>
      <c r="H103" s="12">
        <v>-7712.243</v>
      </c>
      <c r="I103" s="14">
        <v>1707.109</v>
      </c>
      <c r="J103" s="12">
        <f t="shared" si="1"/>
        <v>-3432.9258480000008</v>
      </c>
    </row>
    <row r="104" spans="1:10" ht="12.75">
      <c r="A104" s="18">
        <v>25842</v>
      </c>
      <c r="B104" s="12">
        <v>1110</v>
      </c>
      <c r="C104" s="13">
        <v>38.973624</v>
      </c>
      <c r="D104" s="13">
        <v>0</v>
      </c>
      <c r="E104" s="12">
        <v>260</v>
      </c>
      <c r="F104" s="12">
        <v>123.5103</v>
      </c>
      <c r="G104" s="12">
        <v>2540</v>
      </c>
      <c r="H104" s="12">
        <v>9267.0153</v>
      </c>
      <c r="I104" s="14">
        <v>1545.3423</v>
      </c>
      <c r="J104" s="12">
        <f t="shared" si="1"/>
        <v>13339.499224</v>
      </c>
    </row>
    <row r="105" spans="1:10" ht="12.75">
      <c r="A105" s="18">
        <v>25934</v>
      </c>
      <c r="B105" s="12">
        <v>837</v>
      </c>
      <c r="C105" s="13">
        <v>34.387116</v>
      </c>
      <c r="D105" s="13">
        <v>0</v>
      </c>
      <c r="E105" s="12">
        <v>245</v>
      </c>
      <c r="F105" s="12">
        <v>116.27445</v>
      </c>
      <c r="G105" s="12">
        <v>2130</v>
      </c>
      <c r="H105" s="12">
        <v>8921.4211</v>
      </c>
      <c r="I105" s="14">
        <v>1204.3007</v>
      </c>
      <c r="J105" s="12">
        <f t="shared" si="1"/>
        <v>12284.082665999998</v>
      </c>
    </row>
    <row r="106" spans="1:10" ht="12.75">
      <c r="A106" s="18">
        <v>26024</v>
      </c>
      <c r="B106" s="12">
        <v>981</v>
      </c>
      <c r="C106" s="13">
        <v>36.265785</v>
      </c>
      <c r="D106" s="13">
        <v>0</v>
      </c>
      <c r="E106" s="12">
        <v>344</v>
      </c>
      <c r="F106" s="12">
        <v>110.06525</v>
      </c>
      <c r="G106" s="12">
        <v>2480</v>
      </c>
      <c r="H106" s="12">
        <v>8559.7743</v>
      </c>
      <c r="I106" s="14">
        <v>1349.3559</v>
      </c>
      <c r="J106" s="12">
        <f t="shared" si="1"/>
        <v>12511.105335</v>
      </c>
    </row>
    <row r="107" spans="1:10" ht="12.75">
      <c r="A107" s="18">
        <v>26115</v>
      </c>
      <c r="B107" s="12">
        <v>872</v>
      </c>
      <c r="C107" s="13">
        <v>48.424401</v>
      </c>
      <c r="D107" s="13">
        <v>0</v>
      </c>
      <c r="E107" s="12">
        <v>351</v>
      </c>
      <c r="F107" s="12">
        <v>-32.241667</v>
      </c>
      <c r="G107" s="12">
        <v>2230</v>
      </c>
      <c r="H107" s="12">
        <v>-2504.5201</v>
      </c>
      <c r="I107" s="14">
        <v>1593.8033</v>
      </c>
      <c r="J107" s="12">
        <f t="shared" si="1"/>
        <v>964.6626339999998</v>
      </c>
    </row>
    <row r="108" spans="1:10" ht="12.75">
      <c r="A108" s="18">
        <v>26207</v>
      </c>
      <c r="B108" s="12">
        <v>757</v>
      </c>
      <c r="C108" s="13">
        <v>41.596164</v>
      </c>
      <c r="D108" s="13">
        <v>0</v>
      </c>
      <c r="E108" s="12">
        <v>376</v>
      </c>
      <c r="F108" s="12">
        <v>-9.934343</v>
      </c>
      <c r="G108" s="12">
        <v>1810</v>
      </c>
      <c r="H108" s="12">
        <v>-808.18245</v>
      </c>
      <c r="I108" s="14">
        <v>1479.2015</v>
      </c>
      <c r="J108" s="12">
        <f t="shared" si="1"/>
        <v>2166.4793710000004</v>
      </c>
    </row>
    <row r="109" spans="1:10" ht="12.75">
      <c r="A109" s="18">
        <v>26299</v>
      </c>
      <c r="B109" s="12">
        <v>869</v>
      </c>
      <c r="C109" s="13">
        <v>44.61982</v>
      </c>
      <c r="D109" s="13">
        <v>0</v>
      </c>
      <c r="E109" s="12">
        <v>335</v>
      </c>
      <c r="F109" s="12">
        <v>74.557595</v>
      </c>
      <c r="G109" s="12">
        <v>2130</v>
      </c>
      <c r="H109" s="12">
        <v>6125.5684</v>
      </c>
      <c r="I109" s="14">
        <v>1236.0683</v>
      </c>
      <c r="J109" s="12">
        <f t="shared" si="1"/>
        <v>9578.745815</v>
      </c>
    </row>
    <row r="110" spans="1:10" ht="12.75">
      <c r="A110" s="18">
        <v>26390</v>
      </c>
      <c r="B110" s="12">
        <v>936</v>
      </c>
      <c r="C110" s="13">
        <v>51.422558</v>
      </c>
      <c r="D110" s="13">
        <v>0</v>
      </c>
      <c r="E110" s="12">
        <v>348</v>
      </c>
      <c r="F110" s="12">
        <v>65.526622</v>
      </c>
      <c r="G110" s="12">
        <v>2350</v>
      </c>
      <c r="H110" s="12">
        <v>5368.9359</v>
      </c>
      <c r="I110" s="14">
        <v>1436.0559</v>
      </c>
      <c r="J110" s="12">
        <f t="shared" si="1"/>
        <v>9119.88508</v>
      </c>
    </row>
    <row r="111" spans="1:10" ht="12.75">
      <c r="A111" s="18">
        <v>26481</v>
      </c>
      <c r="B111" s="12">
        <v>1020</v>
      </c>
      <c r="C111" s="13">
        <v>55.258933</v>
      </c>
      <c r="D111" s="13">
        <v>0</v>
      </c>
      <c r="E111" s="12">
        <v>361</v>
      </c>
      <c r="F111" s="12">
        <v>-8.3403029</v>
      </c>
      <c r="G111" s="12">
        <v>2630</v>
      </c>
      <c r="H111" s="12">
        <v>-687.80718</v>
      </c>
      <c r="I111" s="14">
        <v>1575.4884</v>
      </c>
      <c r="J111" s="12">
        <f t="shared" si="1"/>
        <v>3370.1114501</v>
      </c>
    </row>
    <row r="112" spans="1:10" ht="12.75">
      <c r="A112" s="18">
        <v>26573</v>
      </c>
      <c r="B112" s="12">
        <v>1300</v>
      </c>
      <c r="C112" s="13">
        <v>60.197488</v>
      </c>
      <c r="D112" s="13">
        <v>0</v>
      </c>
      <c r="E112" s="12">
        <v>391</v>
      </c>
      <c r="F112" s="12">
        <v>32.815065</v>
      </c>
      <c r="G112" s="12">
        <v>3210</v>
      </c>
      <c r="H112" s="12">
        <v>3231.8405</v>
      </c>
      <c r="I112" s="14">
        <v>1974.4471</v>
      </c>
      <c r="J112" s="12">
        <f t="shared" si="1"/>
        <v>8225.853053</v>
      </c>
    </row>
    <row r="113" spans="1:10" ht="12.75">
      <c r="A113" s="18">
        <v>26665</v>
      </c>
      <c r="B113" s="12">
        <v>1590</v>
      </c>
      <c r="C113" s="13">
        <v>53.380418</v>
      </c>
      <c r="D113" s="13">
        <v>0</v>
      </c>
      <c r="E113" s="12">
        <v>362</v>
      </c>
      <c r="F113" s="12">
        <v>97.914842</v>
      </c>
      <c r="G113" s="12">
        <v>4010</v>
      </c>
      <c r="H113" s="12">
        <v>9736.4071</v>
      </c>
      <c r="I113" s="14">
        <v>2406.7424</v>
      </c>
      <c r="J113" s="12">
        <f t="shared" si="1"/>
        <v>15849.70236</v>
      </c>
    </row>
    <row r="114" spans="1:10" ht="12.75">
      <c r="A114" s="18">
        <v>26755</v>
      </c>
      <c r="B114" s="12">
        <v>2140</v>
      </c>
      <c r="C114" s="13">
        <v>63.539484</v>
      </c>
      <c r="D114" s="13">
        <v>0</v>
      </c>
      <c r="E114" s="12">
        <v>393</v>
      </c>
      <c r="F114" s="12">
        <v>-70.375423</v>
      </c>
      <c r="G114" s="12">
        <v>5560</v>
      </c>
      <c r="H114" s="12">
        <v>-6920.2499</v>
      </c>
      <c r="I114" s="14">
        <v>2929.2466</v>
      </c>
      <c r="J114" s="12">
        <f t="shared" si="1"/>
        <v>1165.9141609999997</v>
      </c>
    </row>
    <row r="115" spans="1:10" ht="12.75">
      <c r="A115" s="18">
        <v>26846</v>
      </c>
      <c r="B115" s="12">
        <v>2020</v>
      </c>
      <c r="C115" s="13">
        <v>62.23985</v>
      </c>
      <c r="D115" s="13">
        <v>0</v>
      </c>
      <c r="E115" s="12">
        <v>407</v>
      </c>
      <c r="F115" s="12">
        <v>-38.903294</v>
      </c>
      <c r="G115" s="12">
        <v>5430</v>
      </c>
      <c r="H115" s="12">
        <v>-3768.5889</v>
      </c>
      <c r="I115" s="14">
        <v>3932.8424</v>
      </c>
      <c r="J115" s="12">
        <f t="shared" si="1"/>
        <v>4111.747656</v>
      </c>
    </row>
    <row r="116" spans="1:10" ht="12.75">
      <c r="A116" s="18">
        <v>26938</v>
      </c>
      <c r="B116" s="12">
        <v>2030</v>
      </c>
      <c r="C116" s="13">
        <v>48.171908</v>
      </c>
      <c r="D116" s="13">
        <v>0</v>
      </c>
      <c r="E116" s="12">
        <v>440</v>
      </c>
      <c r="F116" s="12">
        <v>53.68368</v>
      </c>
      <c r="G116" s="12">
        <v>5150</v>
      </c>
      <c r="H116" s="12">
        <v>5558.9906</v>
      </c>
      <c r="I116" s="14">
        <v>3933.7233</v>
      </c>
      <c r="J116" s="12">
        <f t="shared" si="1"/>
        <v>13280.846188</v>
      </c>
    </row>
    <row r="117" spans="1:10" ht="12.75">
      <c r="A117" s="18">
        <v>27030</v>
      </c>
      <c r="B117" s="12">
        <v>2520</v>
      </c>
      <c r="C117" s="13">
        <v>55.168221</v>
      </c>
      <c r="D117" s="13">
        <v>0</v>
      </c>
      <c r="E117" s="12">
        <v>408</v>
      </c>
      <c r="F117" s="12">
        <v>-139.31201</v>
      </c>
      <c r="G117" s="12">
        <v>6720</v>
      </c>
      <c r="H117" s="12">
        <v>-13938.225</v>
      </c>
      <c r="I117" s="14">
        <v>3669.7253</v>
      </c>
      <c r="J117" s="12">
        <f t="shared" si="1"/>
        <v>-4374.368789</v>
      </c>
    </row>
    <row r="118" spans="1:10" ht="12.75">
      <c r="A118" s="18">
        <v>27120</v>
      </c>
      <c r="B118" s="12">
        <v>2700</v>
      </c>
      <c r="C118" s="13">
        <v>60.622652</v>
      </c>
      <c r="D118" s="13">
        <v>0</v>
      </c>
      <c r="E118" s="12">
        <v>453</v>
      </c>
      <c r="F118" s="12">
        <v>-34.606701</v>
      </c>
      <c r="G118" s="12">
        <v>7790</v>
      </c>
      <c r="H118" s="12">
        <v>-3502.2563</v>
      </c>
      <c r="I118" s="14">
        <v>4554.0476</v>
      </c>
      <c r="J118" s="12">
        <f t="shared" si="1"/>
        <v>7466.759650999999</v>
      </c>
    </row>
    <row r="119" spans="1:10" ht="12.75">
      <c r="A119" s="18">
        <v>27211</v>
      </c>
      <c r="B119" s="12">
        <v>2230</v>
      </c>
      <c r="C119" s="13">
        <v>72.488179</v>
      </c>
      <c r="D119" s="13">
        <v>0</v>
      </c>
      <c r="E119" s="12">
        <v>477</v>
      </c>
      <c r="F119" s="12">
        <v>-160.70517</v>
      </c>
      <c r="G119" s="12">
        <v>6380</v>
      </c>
      <c r="H119" s="12">
        <v>-16361.38</v>
      </c>
      <c r="I119" s="14">
        <v>5152.6681</v>
      </c>
      <c r="J119" s="12">
        <f t="shared" si="1"/>
        <v>-7362.596991</v>
      </c>
    </row>
    <row r="120" spans="1:10" ht="12.75">
      <c r="A120" s="18">
        <v>27303</v>
      </c>
      <c r="B120" s="12">
        <v>1650</v>
      </c>
      <c r="C120" s="13">
        <v>71.918287</v>
      </c>
      <c r="D120" s="13">
        <v>0</v>
      </c>
      <c r="E120" s="12">
        <v>500</v>
      </c>
      <c r="F120" s="12">
        <v>-139.26869</v>
      </c>
      <c r="G120" s="12">
        <v>4540</v>
      </c>
      <c r="H120" s="12">
        <v>-15569.787</v>
      </c>
      <c r="I120" s="14">
        <v>4195.2235</v>
      </c>
      <c r="J120" s="12">
        <f t="shared" si="1"/>
        <v>-8947.137403</v>
      </c>
    </row>
    <row r="121" spans="1:10" ht="12.75">
      <c r="A121" s="18">
        <v>27395</v>
      </c>
      <c r="B121" s="12">
        <v>1290</v>
      </c>
      <c r="C121" s="13">
        <v>81.967472</v>
      </c>
      <c r="D121" s="13">
        <v>3.3275</v>
      </c>
      <c r="E121" s="12">
        <v>457</v>
      </c>
      <c r="F121" s="12">
        <v>100.71068</v>
      </c>
      <c r="G121" s="12">
        <v>4130</v>
      </c>
      <c r="H121" s="12">
        <v>8171.4566</v>
      </c>
      <c r="I121" s="14">
        <v>2937.3713</v>
      </c>
      <c r="J121" s="12">
        <f t="shared" si="1"/>
        <v>14234.462252000001</v>
      </c>
    </row>
    <row r="122" spans="1:10" ht="12.75">
      <c r="A122" s="18">
        <v>27485</v>
      </c>
      <c r="B122" s="12">
        <v>1490</v>
      </c>
      <c r="C122" s="13">
        <v>104.43135</v>
      </c>
      <c r="D122" s="13">
        <v>6.74</v>
      </c>
      <c r="E122" s="12">
        <v>482</v>
      </c>
      <c r="F122" s="12">
        <v>407.13846</v>
      </c>
      <c r="G122" s="12">
        <v>4750</v>
      </c>
      <c r="H122" s="12">
        <v>25979.397</v>
      </c>
      <c r="I122" s="14">
        <v>2506.6806</v>
      </c>
      <c r="J122" s="12">
        <f t="shared" si="1"/>
        <v>33219.70681</v>
      </c>
    </row>
    <row r="123" spans="1:10" ht="12.75">
      <c r="A123" s="18">
        <v>27576</v>
      </c>
      <c r="B123" s="12">
        <v>1500</v>
      </c>
      <c r="C123" s="13">
        <v>74.68163</v>
      </c>
      <c r="D123" s="13">
        <v>10.30125</v>
      </c>
      <c r="E123" s="12">
        <v>496</v>
      </c>
      <c r="F123" s="12">
        <v>286.3164</v>
      </c>
      <c r="G123" s="12">
        <v>4590</v>
      </c>
      <c r="H123" s="12">
        <v>14914.108</v>
      </c>
      <c r="I123" s="14">
        <v>2674.1425</v>
      </c>
      <c r="J123" s="12">
        <f t="shared" si="1"/>
        <v>21871.40728</v>
      </c>
    </row>
    <row r="124" spans="1:10" ht="12.75">
      <c r="A124" s="18">
        <v>27668</v>
      </c>
      <c r="B124" s="12">
        <v>1470</v>
      </c>
      <c r="C124" s="13">
        <v>66.9626</v>
      </c>
      <c r="D124" s="13">
        <v>13.295</v>
      </c>
      <c r="E124" s="12">
        <v>531</v>
      </c>
      <c r="F124" s="12">
        <v>-107.09455</v>
      </c>
      <c r="G124" s="12">
        <v>3800</v>
      </c>
      <c r="H124" s="12">
        <v>-5131.8026</v>
      </c>
      <c r="I124" s="14">
        <v>2525.4351</v>
      </c>
      <c r="J124" s="12">
        <f t="shared" si="1"/>
        <v>642.3604500000001</v>
      </c>
    </row>
    <row r="125" spans="1:10" ht="12.75">
      <c r="A125" s="18">
        <v>27760</v>
      </c>
      <c r="B125" s="12">
        <v>1680</v>
      </c>
      <c r="C125" s="13">
        <v>50.868139</v>
      </c>
      <c r="D125" s="13">
        <v>16.842042</v>
      </c>
      <c r="E125" s="12">
        <v>501</v>
      </c>
      <c r="F125" s="12">
        <v>372.36931</v>
      </c>
      <c r="G125" s="12">
        <v>4240</v>
      </c>
      <c r="H125" s="12">
        <v>16748.298</v>
      </c>
      <c r="I125" s="14">
        <v>2077.1293</v>
      </c>
      <c r="J125" s="12">
        <f t="shared" si="1"/>
        <v>23609.377491</v>
      </c>
    </row>
    <row r="126" spans="1:10" ht="12.75">
      <c r="A126" s="18">
        <v>27851</v>
      </c>
      <c r="B126" s="12">
        <v>1710</v>
      </c>
      <c r="C126" s="13">
        <v>37.82342</v>
      </c>
      <c r="D126" s="13">
        <v>20.922525</v>
      </c>
      <c r="E126" s="12">
        <v>536</v>
      </c>
      <c r="F126" s="12">
        <v>238.19585</v>
      </c>
      <c r="G126" s="12">
        <v>4410</v>
      </c>
      <c r="H126" s="12">
        <v>9991.9158</v>
      </c>
      <c r="I126" s="14">
        <v>2328.2764</v>
      </c>
      <c r="J126" s="12">
        <f t="shared" si="1"/>
        <v>16944.857595</v>
      </c>
    </row>
    <row r="127" spans="1:10" ht="12.75">
      <c r="A127" s="18">
        <v>27942</v>
      </c>
      <c r="B127" s="12">
        <v>1500</v>
      </c>
      <c r="C127" s="13">
        <v>47.937957</v>
      </c>
      <c r="D127" s="13">
        <v>24.363383</v>
      </c>
      <c r="E127" s="12">
        <v>551</v>
      </c>
      <c r="F127" s="12">
        <v>131.39794</v>
      </c>
      <c r="G127" s="12">
        <v>4170</v>
      </c>
      <c r="H127" s="12">
        <v>5229.5746</v>
      </c>
      <c r="I127" s="14">
        <v>2420.0389</v>
      </c>
      <c r="J127" s="12">
        <f t="shared" si="1"/>
        <v>11654.27388</v>
      </c>
    </row>
    <row r="128" spans="1:10" ht="12.75">
      <c r="A128" s="18">
        <v>28034</v>
      </c>
      <c r="B128" s="12">
        <v>1580</v>
      </c>
      <c r="C128" s="13">
        <v>47.201909</v>
      </c>
      <c r="D128" s="13">
        <v>27.601333</v>
      </c>
      <c r="E128" s="12">
        <v>605</v>
      </c>
      <c r="F128" s="12">
        <v>-57.052781</v>
      </c>
      <c r="G128" s="12">
        <v>3840</v>
      </c>
      <c r="H128" s="12">
        <v>-2040.2178</v>
      </c>
      <c r="I128" s="14">
        <v>2234.3502</v>
      </c>
      <c r="J128" s="12">
        <f t="shared" si="1"/>
        <v>4002.5326609999997</v>
      </c>
    </row>
    <row r="129" spans="1:10" ht="12.75">
      <c r="A129" s="18">
        <v>28126</v>
      </c>
      <c r="B129" s="12">
        <v>1650</v>
      </c>
      <c r="C129" s="13">
        <v>42.345832</v>
      </c>
      <c r="D129" s="13">
        <v>45.437575</v>
      </c>
      <c r="E129" s="12">
        <v>529</v>
      </c>
      <c r="F129" s="12">
        <v>132.14549</v>
      </c>
      <c r="G129" s="12">
        <v>4450</v>
      </c>
      <c r="H129" s="12">
        <v>4506.3032</v>
      </c>
      <c r="I129" s="14">
        <v>2276.3662</v>
      </c>
      <c r="J129" s="12">
        <f t="shared" si="1"/>
        <v>11355.232097</v>
      </c>
    </row>
    <row r="130" spans="1:10" ht="12.75">
      <c r="A130" s="18">
        <v>28216</v>
      </c>
      <c r="B130" s="12">
        <v>1790</v>
      </c>
      <c r="C130" s="13">
        <v>44.889871</v>
      </c>
      <c r="D130" s="13">
        <v>63.914933</v>
      </c>
      <c r="E130" s="12">
        <v>558</v>
      </c>
      <c r="F130" s="12">
        <v>-176.40502</v>
      </c>
      <c r="G130" s="12">
        <v>5150</v>
      </c>
      <c r="H130" s="12">
        <v>-5765.9037</v>
      </c>
      <c r="I130" s="14">
        <v>2533.0925</v>
      </c>
      <c r="J130" s="12">
        <f t="shared" si="1"/>
        <v>1664.4960840000003</v>
      </c>
    </row>
    <row r="131" spans="1:10" ht="12.75">
      <c r="A131" s="18">
        <v>28307</v>
      </c>
      <c r="B131" s="12">
        <v>1970</v>
      </c>
      <c r="C131" s="13">
        <v>53.231779</v>
      </c>
      <c r="D131" s="13">
        <v>82.075</v>
      </c>
      <c r="E131" s="12">
        <v>573</v>
      </c>
      <c r="F131" s="12">
        <v>115.0557</v>
      </c>
      <c r="G131" s="12">
        <v>6120</v>
      </c>
      <c r="H131" s="12">
        <v>3647.6252</v>
      </c>
      <c r="I131" s="14">
        <v>3118.3114</v>
      </c>
      <c r="J131" s="12">
        <f t="shared" si="1"/>
        <v>12560.987679</v>
      </c>
    </row>
    <row r="132" spans="1:10" ht="12.75">
      <c r="A132" s="18">
        <v>28399</v>
      </c>
      <c r="B132" s="12">
        <v>2360</v>
      </c>
      <c r="C132" s="13">
        <v>44.786238</v>
      </c>
      <c r="D132" s="13">
        <v>102.33275</v>
      </c>
      <c r="E132" s="12">
        <v>630</v>
      </c>
      <c r="F132" s="12">
        <v>-284.40852</v>
      </c>
      <c r="G132" s="12">
        <v>6160</v>
      </c>
      <c r="H132" s="12">
        <v>-10187.481</v>
      </c>
      <c r="I132" s="14">
        <v>3880.7344</v>
      </c>
      <c r="J132" s="12">
        <f t="shared" si="1"/>
        <v>-1174.7705319999986</v>
      </c>
    </row>
    <row r="133" spans="1:10" ht="12.75">
      <c r="A133" s="18">
        <v>28491</v>
      </c>
      <c r="B133" s="12">
        <v>2460</v>
      </c>
      <c r="C133" s="13">
        <v>35.473382</v>
      </c>
      <c r="D133" s="13">
        <v>118.611</v>
      </c>
      <c r="E133" s="12">
        <v>587</v>
      </c>
      <c r="F133" s="12">
        <v>-144.07866</v>
      </c>
      <c r="G133" s="12">
        <v>6860</v>
      </c>
      <c r="H133" s="12">
        <v>-4840.5941</v>
      </c>
      <c r="I133" s="14">
        <v>4302.7799</v>
      </c>
      <c r="J133" s="12">
        <f t="shared" si="1"/>
        <v>5076.411622</v>
      </c>
    </row>
    <row r="134" spans="1:10" ht="12.75">
      <c r="A134" s="18">
        <v>28581</v>
      </c>
      <c r="B134" s="12">
        <v>2720</v>
      </c>
      <c r="C134" s="13">
        <v>46.967069</v>
      </c>
      <c r="D134" s="13">
        <v>133.14746</v>
      </c>
      <c r="E134" s="12">
        <v>607</v>
      </c>
      <c r="F134" s="12">
        <v>243.00822</v>
      </c>
      <c r="G134" s="12">
        <v>8120</v>
      </c>
      <c r="H134" s="12">
        <v>7905.2474</v>
      </c>
      <c r="I134" s="14">
        <v>4404.1919</v>
      </c>
      <c r="J134" s="12">
        <f aca="true" t="shared" si="2" ref="J134:J197">B134+C134+D134+E134+F134+G134+H134</f>
        <v>19775.370149000002</v>
      </c>
    </row>
    <row r="135" spans="1:10" ht="12.75">
      <c r="A135" s="18">
        <v>28672</v>
      </c>
      <c r="B135" s="12">
        <v>3120</v>
      </c>
      <c r="C135" s="13">
        <v>60.278682</v>
      </c>
      <c r="D135" s="13">
        <v>150.3114</v>
      </c>
      <c r="E135" s="12">
        <v>627</v>
      </c>
      <c r="F135" s="12">
        <v>383.53576</v>
      </c>
      <c r="G135" s="12">
        <v>10500</v>
      </c>
      <c r="H135" s="12">
        <v>11989.795</v>
      </c>
      <c r="I135" s="14">
        <v>5075.1137</v>
      </c>
      <c r="J135" s="12">
        <f t="shared" si="2"/>
        <v>26830.920842</v>
      </c>
    </row>
    <row r="136" spans="1:10" ht="12.75">
      <c r="A136" s="18">
        <v>28764</v>
      </c>
      <c r="B136" s="12">
        <v>3770</v>
      </c>
      <c r="C136" s="13">
        <v>53.433105</v>
      </c>
      <c r="D136" s="13">
        <v>167.65305</v>
      </c>
      <c r="E136" s="12">
        <v>703</v>
      </c>
      <c r="F136" s="12">
        <v>312.81605</v>
      </c>
      <c r="G136" s="12">
        <v>10500</v>
      </c>
      <c r="H136" s="12">
        <v>10321.492</v>
      </c>
      <c r="I136" s="14">
        <v>7000.9667</v>
      </c>
      <c r="J136" s="12">
        <f t="shared" si="2"/>
        <v>25828.394205</v>
      </c>
    </row>
    <row r="137" spans="1:10" ht="12.75">
      <c r="A137" s="18">
        <v>28856</v>
      </c>
      <c r="B137" s="12">
        <v>3690</v>
      </c>
      <c r="C137" s="13">
        <v>62.124259</v>
      </c>
      <c r="D137" s="13">
        <v>194.64234</v>
      </c>
      <c r="E137" s="12">
        <v>664</v>
      </c>
      <c r="F137" s="12">
        <v>25.532141</v>
      </c>
      <c r="G137" s="12">
        <v>11100</v>
      </c>
      <c r="H137" s="12">
        <v>816.43474</v>
      </c>
      <c r="I137" s="14">
        <v>7277.0227</v>
      </c>
      <c r="J137" s="12">
        <f t="shared" si="2"/>
        <v>16552.73348</v>
      </c>
    </row>
    <row r="138" spans="1:10" ht="12.75">
      <c r="A138" s="18">
        <v>28946</v>
      </c>
      <c r="B138" s="12">
        <v>3870</v>
      </c>
      <c r="C138" s="13">
        <v>55.805685</v>
      </c>
      <c r="D138" s="13">
        <v>224.9019</v>
      </c>
      <c r="E138" s="12">
        <v>688</v>
      </c>
      <c r="F138" s="12">
        <v>269.36031</v>
      </c>
      <c r="G138" s="12">
        <v>12500</v>
      </c>
      <c r="H138" s="12">
        <v>8287.442</v>
      </c>
      <c r="I138" s="14">
        <v>7435.8087</v>
      </c>
      <c r="J138" s="12">
        <f t="shared" si="2"/>
        <v>25895.509895</v>
      </c>
    </row>
    <row r="139" spans="1:10" ht="12.75">
      <c r="A139" s="18">
        <v>29037</v>
      </c>
      <c r="B139" s="12">
        <v>4810</v>
      </c>
      <c r="C139" s="13">
        <v>44.966313</v>
      </c>
      <c r="D139" s="13">
        <v>276.63143</v>
      </c>
      <c r="E139" s="12">
        <v>724</v>
      </c>
      <c r="F139" s="12">
        <v>145.23898</v>
      </c>
      <c r="G139" s="12">
        <v>16500</v>
      </c>
      <c r="H139" s="12">
        <v>4302.1633</v>
      </c>
      <c r="I139" s="14">
        <v>8532.5545</v>
      </c>
      <c r="J139" s="12">
        <f t="shared" si="2"/>
        <v>26803.000023</v>
      </c>
    </row>
    <row r="140" spans="1:10" ht="12.75">
      <c r="A140" s="18">
        <v>29129</v>
      </c>
      <c r="B140" s="12">
        <v>5770</v>
      </c>
      <c r="C140" s="13">
        <v>61.892005</v>
      </c>
      <c r="D140" s="13">
        <v>333.23933</v>
      </c>
      <c r="E140" s="12">
        <v>805</v>
      </c>
      <c r="F140" s="12">
        <v>250.10971</v>
      </c>
      <c r="G140" s="12">
        <v>17500</v>
      </c>
      <c r="H140" s="12">
        <v>7754.941</v>
      </c>
      <c r="I140" s="14">
        <v>11592.831</v>
      </c>
      <c r="J140" s="12">
        <f t="shared" si="2"/>
        <v>32475.182044999998</v>
      </c>
    </row>
    <row r="141" spans="1:10" ht="12.75">
      <c r="A141" s="18">
        <v>29221</v>
      </c>
      <c r="B141" s="12">
        <v>4250</v>
      </c>
      <c r="C141" s="13">
        <v>122.21146</v>
      </c>
      <c r="D141" s="13">
        <v>427.29883</v>
      </c>
      <c r="E141" s="12">
        <v>724</v>
      </c>
      <c r="F141" s="12">
        <v>635.26404</v>
      </c>
      <c r="G141" s="12">
        <v>14500</v>
      </c>
      <c r="H141" s="12">
        <v>19024.329</v>
      </c>
      <c r="I141" s="14">
        <v>12980.881</v>
      </c>
      <c r="J141" s="12">
        <f t="shared" si="2"/>
        <v>39683.10333</v>
      </c>
    </row>
    <row r="142" spans="1:10" ht="12.75">
      <c r="A142" s="18">
        <v>29312</v>
      </c>
      <c r="B142" s="12">
        <v>3540</v>
      </c>
      <c r="C142" s="13">
        <v>144.27968</v>
      </c>
      <c r="D142" s="13">
        <v>442.05425</v>
      </c>
      <c r="E142" s="12">
        <v>765</v>
      </c>
      <c r="F142" s="12">
        <v>-519.79711</v>
      </c>
      <c r="G142" s="12">
        <v>12500</v>
      </c>
      <c r="H142" s="12">
        <v>-14908.038</v>
      </c>
      <c r="I142" s="14">
        <v>9993.3245</v>
      </c>
      <c r="J142" s="12">
        <f t="shared" si="2"/>
        <v>1963.4988200000007</v>
      </c>
    </row>
    <row r="143" spans="1:10" ht="12.75">
      <c r="A143" s="18">
        <v>29403</v>
      </c>
      <c r="B143" s="12">
        <v>5680</v>
      </c>
      <c r="C143" s="13">
        <v>123.32798</v>
      </c>
      <c r="D143" s="13">
        <v>575.45418</v>
      </c>
      <c r="E143" s="12">
        <v>797</v>
      </c>
      <c r="F143" s="12">
        <v>1651.6964</v>
      </c>
      <c r="G143" s="12">
        <v>20200</v>
      </c>
      <c r="H143" s="12">
        <v>45520.115</v>
      </c>
      <c r="I143" s="14">
        <v>9506.5017</v>
      </c>
      <c r="J143" s="12">
        <f t="shared" si="2"/>
        <v>74547.59356</v>
      </c>
    </row>
    <row r="144" spans="1:10" ht="12.75">
      <c r="A144" s="18">
        <v>29495</v>
      </c>
      <c r="B144" s="12">
        <v>6380</v>
      </c>
      <c r="C144" s="13">
        <v>183.90037</v>
      </c>
      <c r="D144" s="13">
        <v>692.69392</v>
      </c>
      <c r="E144" s="12">
        <v>912</v>
      </c>
      <c r="F144" s="12">
        <v>962.07457</v>
      </c>
      <c r="G144" s="12">
        <v>20200</v>
      </c>
      <c r="H144" s="12">
        <v>27236.252</v>
      </c>
      <c r="I144" s="14">
        <v>15062.754</v>
      </c>
      <c r="J144" s="12">
        <f t="shared" si="2"/>
        <v>56566.92086</v>
      </c>
    </row>
    <row r="145" spans="1:10" ht="12.75">
      <c r="A145" s="18">
        <v>29587</v>
      </c>
      <c r="B145" s="12">
        <v>7090</v>
      </c>
      <c r="C145" s="13">
        <v>96.003918</v>
      </c>
      <c r="D145" s="13">
        <v>827.39773</v>
      </c>
      <c r="E145" s="12">
        <v>885</v>
      </c>
      <c r="F145" s="12">
        <v>332.09179</v>
      </c>
      <c r="G145" s="12">
        <v>22900</v>
      </c>
      <c r="H145" s="12">
        <v>9082.6105</v>
      </c>
      <c r="I145" s="14">
        <v>17668.012</v>
      </c>
      <c r="J145" s="12">
        <f t="shared" si="2"/>
        <v>41213.103938</v>
      </c>
    </row>
    <row r="146" spans="1:10" ht="12.75">
      <c r="A146" s="18">
        <v>29677</v>
      </c>
      <c r="B146" s="12">
        <v>7310</v>
      </c>
      <c r="C146" s="13">
        <v>56.883024</v>
      </c>
      <c r="D146" s="13">
        <v>981.0342</v>
      </c>
      <c r="E146" s="12">
        <v>957</v>
      </c>
      <c r="F146" s="12">
        <v>227.45263</v>
      </c>
      <c r="G146" s="12">
        <v>24400</v>
      </c>
      <c r="H146" s="12">
        <v>6089.1428</v>
      </c>
      <c r="I146" s="14">
        <v>18945.093</v>
      </c>
      <c r="J146" s="12">
        <f t="shared" si="2"/>
        <v>40021.512654000006</v>
      </c>
    </row>
    <row r="147" spans="1:10" ht="12.75">
      <c r="A147" s="18">
        <v>29768</v>
      </c>
      <c r="B147" s="12">
        <v>5730</v>
      </c>
      <c r="C147" s="13">
        <v>81.920408</v>
      </c>
      <c r="D147" s="13">
        <v>1093.4373</v>
      </c>
      <c r="E147" s="12">
        <v>933</v>
      </c>
      <c r="F147" s="12">
        <v>-289.69779</v>
      </c>
      <c r="G147" s="12">
        <v>19600</v>
      </c>
      <c r="H147" s="12">
        <v>-7487.1275</v>
      </c>
      <c r="I147" s="14">
        <v>20925.146</v>
      </c>
      <c r="J147" s="12">
        <f t="shared" si="2"/>
        <v>19661.532418</v>
      </c>
    </row>
    <row r="148" spans="1:10" ht="12.75">
      <c r="A148" s="18">
        <v>29860</v>
      </c>
      <c r="B148" s="12">
        <v>6180</v>
      </c>
      <c r="C148" s="13">
        <v>294.24095</v>
      </c>
      <c r="D148" s="13">
        <v>1165.2979</v>
      </c>
      <c r="E148" s="12">
        <v>1080</v>
      </c>
      <c r="F148" s="12">
        <v>-647.90298</v>
      </c>
      <c r="G148" s="12">
        <v>19800</v>
      </c>
      <c r="H148" s="12">
        <v>-15624.041</v>
      </c>
      <c r="I148" s="14">
        <v>17305.74</v>
      </c>
      <c r="J148" s="12">
        <f t="shared" si="2"/>
        <v>12247.594870000003</v>
      </c>
    </row>
    <row r="149" spans="1:10" ht="12.75">
      <c r="A149" s="18">
        <v>29952</v>
      </c>
      <c r="B149" s="12">
        <v>5820</v>
      </c>
      <c r="C149" s="13">
        <v>248.65094</v>
      </c>
      <c r="D149" s="13">
        <v>1147.2452</v>
      </c>
      <c r="E149" s="12">
        <v>895</v>
      </c>
      <c r="F149" s="12">
        <v>-81.185591</v>
      </c>
      <c r="G149" s="12">
        <v>20000</v>
      </c>
      <c r="H149" s="12">
        <v>-1890.6574</v>
      </c>
      <c r="I149" s="14">
        <v>19644.734</v>
      </c>
      <c r="J149" s="12">
        <f t="shared" si="2"/>
        <v>26139.053149</v>
      </c>
    </row>
    <row r="150" spans="1:10" ht="12.75">
      <c r="A150" s="18">
        <v>30042</v>
      </c>
      <c r="B150" s="12">
        <v>4720</v>
      </c>
      <c r="C150" s="13">
        <v>175.02587</v>
      </c>
      <c r="D150" s="13">
        <v>1130.8799</v>
      </c>
      <c r="E150" s="12">
        <v>987</v>
      </c>
      <c r="F150" s="12">
        <v>69.313941</v>
      </c>
      <c r="G150" s="12">
        <v>16500</v>
      </c>
      <c r="H150" s="12">
        <v>1537.0037</v>
      </c>
      <c r="I150" s="14">
        <v>19811.713</v>
      </c>
      <c r="J150" s="12">
        <f t="shared" si="2"/>
        <v>25119.223411000003</v>
      </c>
    </row>
    <row r="151" spans="1:10" ht="12.75">
      <c r="A151" s="18">
        <v>30133</v>
      </c>
      <c r="B151" s="12">
        <v>3910</v>
      </c>
      <c r="C151" s="13">
        <v>216.32205</v>
      </c>
      <c r="D151" s="13">
        <v>1000.993</v>
      </c>
      <c r="E151" s="12">
        <v>918</v>
      </c>
      <c r="F151" s="12">
        <v>-575.10103</v>
      </c>
      <c r="G151" s="12">
        <v>13300</v>
      </c>
      <c r="H151" s="12">
        <v>-11982.241</v>
      </c>
      <c r="I151" s="14">
        <v>16510.356</v>
      </c>
      <c r="J151" s="12">
        <f t="shared" si="2"/>
        <v>6787.973019999999</v>
      </c>
    </row>
    <row r="152" spans="1:10" ht="12.75">
      <c r="A152" s="18">
        <v>30225</v>
      </c>
      <c r="B152" s="12">
        <v>4080</v>
      </c>
      <c r="C152" s="13">
        <v>259.26021</v>
      </c>
      <c r="D152" s="13">
        <v>949.52868</v>
      </c>
      <c r="E152" s="12">
        <v>780</v>
      </c>
      <c r="F152" s="12">
        <v>3088.4263</v>
      </c>
      <c r="G152" s="12">
        <v>12100</v>
      </c>
      <c r="H152" s="12">
        <v>51229.929</v>
      </c>
      <c r="I152" s="14">
        <v>13390.522</v>
      </c>
      <c r="J152" s="12">
        <f t="shared" si="2"/>
        <v>72487.14418999999</v>
      </c>
    </row>
    <row r="153" spans="1:10" ht="12.75">
      <c r="A153" s="18">
        <v>30317</v>
      </c>
      <c r="B153" s="12">
        <v>4370</v>
      </c>
      <c r="C153" s="13">
        <v>297.99841</v>
      </c>
      <c r="D153" s="13">
        <v>943.9848</v>
      </c>
      <c r="E153" s="12">
        <v>705</v>
      </c>
      <c r="F153" s="12">
        <v>1417.8804</v>
      </c>
      <c r="G153" s="12">
        <v>12700</v>
      </c>
      <c r="H153" s="12">
        <v>22582.73</v>
      </c>
      <c r="I153" s="14">
        <v>12812.301</v>
      </c>
      <c r="J153" s="12">
        <f t="shared" si="2"/>
        <v>43017.593609999996</v>
      </c>
    </row>
    <row r="154" spans="1:10" ht="12.75">
      <c r="A154" s="18">
        <v>30407</v>
      </c>
      <c r="B154" s="12">
        <v>4920</v>
      </c>
      <c r="C154" s="13">
        <v>321.45057</v>
      </c>
      <c r="D154" s="13">
        <v>1025.3312</v>
      </c>
      <c r="E154" s="12">
        <v>764</v>
      </c>
      <c r="F154" s="12">
        <v>1541.7636</v>
      </c>
      <c r="G154" s="12">
        <v>14200</v>
      </c>
      <c r="H154" s="12">
        <v>23715.49</v>
      </c>
      <c r="I154" s="14">
        <v>13303.535</v>
      </c>
      <c r="J154" s="12">
        <f t="shared" si="2"/>
        <v>46488.03537</v>
      </c>
    </row>
    <row r="155" spans="1:10" ht="12.75">
      <c r="A155" s="18">
        <v>30498</v>
      </c>
      <c r="B155" s="12">
        <v>4800</v>
      </c>
      <c r="C155" s="13">
        <v>297.91209</v>
      </c>
      <c r="D155" s="13">
        <v>1026.564</v>
      </c>
      <c r="E155" s="12">
        <v>889</v>
      </c>
      <c r="F155" s="12">
        <v>1071.069</v>
      </c>
      <c r="G155" s="12">
        <v>14600</v>
      </c>
      <c r="H155" s="12">
        <v>16031.754</v>
      </c>
      <c r="I155" s="14">
        <v>14585.5</v>
      </c>
      <c r="J155" s="12">
        <f t="shared" si="2"/>
        <v>38716.29909</v>
      </c>
    </row>
    <row r="156" spans="1:10" ht="12.75">
      <c r="A156" s="18">
        <v>30590</v>
      </c>
      <c r="B156" s="12">
        <v>5550</v>
      </c>
      <c r="C156" s="13">
        <v>393.06526</v>
      </c>
      <c r="D156" s="13">
        <v>1031.2088</v>
      </c>
      <c r="E156" s="12">
        <v>1040</v>
      </c>
      <c r="F156" s="12">
        <v>234.98354</v>
      </c>
      <c r="G156" s="12">
        <v>14900</v>
      </c>
      <c r="H156" s="12">
        <v>2947.4695</v>
      </c>
      <c r="I156" s="14">
        <v>14518.004</v>
      </c>
      <c r="J156" s="12">
        <f t="shared" si="2"/>
        <v>26096.7271</v>
      </c>
    </row>
    <row r="157" spans="1:10" ht="12.75">
      <c r="A157" s="18">
        <v>30682</v>
      </c>
      <c r="B157" s="12">
        <v>6420</v>
      </c>
      <c r="C157" s="13">
        <v>516.5485</v>
      </c>
      <c r="D157" s="13">
        <v>1182.5815</v>
      </c>
      <c r="E157" s="12">
        <v>965</v>
      </c>
      <c r="F157" s="12">
        <v>46.721832</v>
      </c>
      <c r="G157" s="12">
        <v>17600</v>
      </c>
      <c r="H157" s="12">
        <v>560.82835</v>
      </c>
      <c r="I157" s="14">
        <v>15736.82</v>
      </c>
      <c r="J157" s="12">
        <f t="shared" si="2"/>
        <v>27291.680182</v>
      </c>
    </row>
    <row r="158" spans="1:10" ht="12.75">
      <c r="A158" s="18">
        <v>30773</v>
      </c>
      <c r="B158" s="12">
        <v>6680</v>
      </c>
      <c r="C158" s="13">
        <v>527.65594</v>
      </c>
      <c r="D158" s="13">
        <v>1326.9886</v>
      </c>
      <c r="E158" s="12">
        <v>1050</v>
      </c>
      <c r="F158" s="12">
        <v>-745.92098</v>
      </c>
      <c r="G158" s="12">
        <v>19300</v>
      </c>
      <c r="H158" s="12">
        <v>-8392.6645</v>
      </c>
      <c r="I158" s="14">
        <v>19020.936</v>
      </c>
      <c r="J158" s="12">
        <f t="shared" si="2"/>
        <v>19746.05906</v>
      </c>
    </row>
    <row r="159" spans="1:10" ht="12.75">
      <c r="A159" s="18">
        <v>30864</v>
      </c>
      <c r="B159" s="12">
        <v>5370</v>
      </c>
      <c r="C159" s="13">
        <v>492.95294</v>
      </c>
      <c r="D159" s="13">
        <v>1347.3232</v>
      </c>
      <c r="E159" s="12">
        <v>1110</v>
      </c>
      <c r="F159" s="12">
        <v>-554.80859</v>
      </c>
      <c r="G159" s="12">
        <v>16600</v>
      </c>
      <c r="H159" s="12">
        <v>-5936.7788</v>
      </c>
      <c r="I159" s="14">
        <v>21429.581</v>
      </c>
      <c r="J159" s="12">
        <f t="shared" si="2"/>
        <v>18428.68875</v>
      </c>
    </row>
    <row r="160" spans="1:10" ht="12.75">
      <c r="A160" s="18">
        <v>30956</v>
      </c>
      <c r="B160" s="12">
        <v>5460</v>
      </c>
      <c r="C160" s="13">
        <v>536.09989</v>
      </c>
      <c r="D160" s="13">
        <v>1382.3419</v>
      </c>
      <c r="E160" s="12">
        <v>1190</v>
      </c>
      <c r="F160" s="12">
        <v>2040.3512</v>
      </c>
      <c r="G160" s="12">
        <v>14800</v>
      </c>
      <c r="H160" s="12">
        <v>17821.192</v>
      </c>
      <c r="I160" s="14">
        <v>18156.416</v>
      </c>
      <c r="J160" s="12">
        <f t="shared" si="2"/>
        <v>43229.98499</v>
      </c>
    </row>
    <row r="161" spans="1:10" ht="12.75">
      <c r="A161" s="18">
        <v>31048</v>
      </c>
      <c r="B161" s="12">
        <v>5060</v>
      </c>
      <c r="C161" s="13">
        <v>388.40608</v>
      </c>
      <c r="D161" s="13">
        <v>1396.5536</v>
      </c>
      <c r="E161" s="12">
        <v>907</v>
      </c>
      <c r="F161" s="12">
        <v>1135.8331</v>
      </c>
      <c r="G161" s="12">
        <v>14300</v>
      </c>
      <c r="H161" s="12">
        <v>9046.1559</v>
      </c>
      <c r="I161" s="14">
        <v>17198.699</v>
      </c>
      <c r="J161" s="12">
        <f t="shared" si="2"/>
        <v>32233.94868</v>
      </c>
    </row>
    <row r="162" spans="1:10" ht="12.75">
      <c r="A162" s="18">
        <v>31138</v>
      </c>
      <c r="B162" s="12">
        <v>4870</v>
      </c>
      <c r="C162" s="13">
        <v>568.03459</v>
      </c>
      <c r="D162" s="13">
        <v>1368.7126</v>
      </c>
      <c r="E162" s="12">
        <v>930</v>
      </c>
      <c r="F162" s="12">
        <v>1600.0403</v>
      </c>
      <c r="G162" s="12">
        <v>14300</v>
      </c>
      <c r="H162" s="12">
        <v>10906.073</v>
      </c>
      <c r="I162" s="14">
        <v>16198.891</v>
      </c>
      <c r="J162" s="12">
        <f t="shared" si="2"/>
        <v>34542.86049000001</v>
      </c>
    </row>
    <row r="163" spans="1:10" ht="12.75">
      <c r="A163" s="18">
        <v>31229</v>
      </c>
      <c r="B163" s="12">
        <v>5190</v>
      </c>
      <c r="C163" s="13">
        <v>431.70336</v>
      </c>
      <c r="D163" s="13">
        <v>1363.6061</v>
      </c>
      <c r="E163" s="12">
        <v>828</v>
      </c>
      <c r="F163" s="12">
        <v>1931.0663</v>
      </c>
      <c r="G163" s="12">
        <v>14600</v>
      </c>
      <c r="H163" s="12">
        <v>13077.193</v>
      </c>
      <c r="I163" s="14">
        <v>16535.61</v>
      </c>
      <c r="J163" s="12">
        <f t="shared" si="2"/>
        <v>37421.568759999995</v>
      </c>
    </row>
    <row r="164" spans="1:10" ht="12.75">
      <c r="A164" s="18">
        <v>31321</v>
      </c>
      <c r="B164" s="12">
        <v>5420</v>
      </c>
      <c r="C164" s="13">
        <v>514.60855</v>
      </c>
      <c r="D164" s="13">
        <v>1264.5831</v>
      </c>
      <c r="E164" s="12">
        <v>987</v>
      </c>
      <c r="F164" s="12">
        <v>-639.0356</v>
      </c>
      <c r="G164" s="12">
        <v>14000</v>
      </c>
      <c r="H164" s="12">
        <v>-3886.3936</v>
      </c>
      <c r="I164" s="14">
        <v>17720.91</v>
      </c>
      <c r="J164" s="12">
        <f t="shared" si="2"/>
        <v>17660.76245</v>
      </c>
    </row>
    <row r="165" spans="1:10" ht="12.75">
      <c r="A165" s="18">
        <v>31413</v>
      </c>
      <c r="B165" s="12">
        <v>4800</v>
      </c>
      <c r="C165" s="13">
        <v>364.32828</v>
      </c>
      <c r="D165" s="13">
        <v>1184.8752</v>
      </c>
      <c r="E165" s="12">
        <v>878</v>
      </c>
      <c r="F165" s="12">
        <v>3656.0043</v>
      </c>
      <c r="G165" s="12">
        <v>12200</v>
      </c>
      <c r="H165" s="12">
        <v>21396.636</v>
      </c>
      <c r="I165" s="14">
        <v>17008.538</v>
      </c>
      <c r="J165" s="12">
        <f t="shared" si="2"/>
        <v>44479.843779999996</v>
      </c>
    </row>
    <row r="166" spans="1:10" ht="12.75">
      <c r="A166" s="18">
        <v>31503</v>
      </c>
      <c r="B166" s="12">
        <v>4420</v>
      </c>
      <c r="C166" s="13">
        <v>413.90211</v>
      </c>
      <c r="D166" s="13">
        <v>1139.5328</v>
      </c>
      <c r="E166" s="12">
        <v>839</v>
      </c>
      <c r="F166" s="12">
        <v>5210.5927</v>
      </c>
      <c r="G166" s="12">
        <v>11200</v>
      </c>
      <c r="H166" s="12">
        <v>25232.891</v>
      </c>
      <c r="I166" s="14">
        <v>15047.599</v>
      </c>
      <c r="J166" s="12">
        <f t="shared" si="2"/>
        <v>48455.91861</v>
      </c>
    </row>
    <row r="167" spans="1:10" ht="12.75">
      <c r="A167" s="18">
        <v>31594</v>
      </c>
      <c r="B167" s="12">
        <v>4650</v>
      </c>
      <c r="C167" s="13">
        <v>423.06555</v>
      </c>
      <c r="D167" s="13">
        <v>1033.2094</v>
      </c>
      <c r="E167" s="12">
        <v>722</v>
      </c>
      <c r="F167" s="12">
        <v>604.56871</v>
      </c>
      <c r="G167" s="12">
        <v>11300</v>
      </c>
      <c r="H167" s="12">
        <v>2882.2915</v>
      </c>
      <c r="I167" s="14">
        <v>14331.504</v>
      </c>
      <c r="J167" s="12">
        <f t="shared" si="2"/>
        <v>21615.135159999998</v>
      </c>
    </row>
    <row r="168" spans="1:10" ht="12.75">
      <c r="A168" s="18">
        <v>31686</v>
      </c>
      <c r="B168" s="12">
        <v>4760</v>
      </c>
      <c r="C168" s="13">
        <v>404.34707</v>
      </c>
      <c r="D168" s="13">
        <v>934.63997</v>
      </c>
      <c r="E168" s="12">
        <v>1170</v>
      </c>
      <c r="F168" s="12">
        <v>-110.77323</v>
      </c>
      <c r="G168" s="12">
        <v>11300</v>
      </c>
      <c r="H168" s="12">
        <v>-485.49537</v>
      </c>
      <c r="I168" s="14">
        <v>14865.74</v>
      </c>
      <c r="J168" s="12">
        <f t="shared" si="2"/>
        <v>17972.71844</v>
      </c>
    </row>
    <row r="169" spans="1:10" ht="12.75">
      <c r="A169" s="18">
        <v>31778</v>
      </c>
      <c r="B169" s="12">
        <v>5170</v>
      </c>
      <c r="C169" s="13">
        <v>334.56675</v>
      </c>
      <c r="D169" s="13">
        <v>1068.2843</v>
      </c>
      <c r="E169" s="12">
        <v>1030</v>
      </c>
      <c r="F169" s="12">
        <v>4471.9306</v>
      </c>
      <c r="G169" s="12">
        <v>13200</v>
      </c>
      <c r="H169" s="12">
        <v>17462.643</v>
      </c>
      <c r="I169" s="14">
        <v>15678.184</v>
      </c>
      <c r="J169" s="12">
        <f t="shared" si="2"/>
        <v>42737.42465</v>
      </c>
    </row>
    <row r="170" spans="1:10" ht="12.75">
      <c r="A170" s="18">
        <v>31868</v>
      </c>
      <c r="B170" s="12">
        <v>5340</v>
      </c>
      <c r="C170" s="13">
        <v>335.44253</v>
      </c>
      <c r="D170" s="13">
        <v>1095.57</v>
      </c>
      <c r="E170" s="12">
        <v>1040</v>
      </c>
      <c r="F170" s="12">
        <v>3133.1206</v>
      </c>
      <c r="G170" s="12">
        <v>13800</v>
      </c>
      <c r="H170" s="12">
        <v>14187.965</v>
      </c>
      <c r="I170" s="14">
        <v>17940.601</v>
      </c>
      <c r="J170" s="12">
        <f t="shared" si="2"/>
        <v>38932.09813</v>
      </c>
    </row>
    <row r="171" spans="1:10" ht="12.75">
      <c r="A171" s="18">
        <v>31959</v>
      </c>
      <c r="B171" s="12">
        <v>5720</v>
      </c>
      <c r="C171" s="13">
        <v>332.00356</v>
      </c>
      <c r="D171" s="13">
        <v>1141.8521</v>
      </c>
      <c r="E171" s="12">
        <v>1100</v>
      </c>
      <c r="F171" s="12">
        <v>2350.1142</v>
      </c>
      <c r="G171" s="12">
        <v>15400</v>
      </c>
      <c r="H171" s="12">
        <v>10035.709</v>
      </c>
      <c r="I171" s="14">
        <v>18864.543</v>
      </c>
      <c r="J171" s="12">
        <f t="shared" si="2"/>
        <v>36079.67886</v>
      </c>
    </row>
    <row r="172" spans="1:10" ht="12.75">
      <c r="A172" s="18">
        <v>32051</v>
      </c>
      <c r="B172" s="12">
        <v>5260</v>
      </c>
      <c r="C172" s="13">
        <v>382.78345</v>
      </c>
      <c r="D172" s="13">
        <v>1069.5896</v>
      </c>
      <c r="E172" s="12">
        <v>1460</v>
      </c>
      <c r="F172" s="12">
        <v>-2380.97</v>
      </c>
      <c r="G172" s="12">
        <v>13600</v>
      </c>
      <c r="H172" s="12">
        <v>-13604.904</v>
      </c>
      <c r="I172" s="14">
        <v>21980.062</v>
      </c>
      <c r="J172" s="12">
        <f t="shared" si="2"/>
        <v>5786.49905</v>
      </c>
    </row>
    <row r="173" spans="1:10" ht="12.75">
      <c r="A173" s="18">
        <v>32143</v>
      </c>
      <c r="B173" s="12">
        <v>5510</v>
      </c>
      <c r="C173" s="13">
        <v>330.74026</v>
      </c>
      <c r="D173" s="13">
        <v>1208.0784</v>
      </c>
      <c r="E173" s="12">
        <v>1370</v>
      </c>
      <c r="F173" s="12">
        <v>-2479.0418</v>
      </c>
      <c r="G173" s="12">
        <v>15200</v>
      </c>
      <c r="H173" s="12">
        <v>-14200.737</v>
      </c>
      <c r="I173" s="14">
        <v>19904.539</v>
      </c>
      <c r="J173" s="12">
        <f t="shared" si="2"/>
        <v>6939.039860000003</v>
      </c>
    </row>
    <row r="174" spans="1:10" ht="12.75">
      <c r="A174" s="18">
        <v>32234</v>
      </c>
      <c r="B174" s="12">
        <v>6270</v>
      </c>
      <c r="C174" s="13">
        <v>279.31004</v>
      </c>
      <c r="D174" s="13">
        <v>1332.3216</v>
      </c>
      <c r="E174" s="12">
        <v>1440</v>
      </c>
      <c r="F174" s="12">
        <v>1374.8225</v>
      </c>
      <c r="G174" s="12">
        <v>17700</v>
      </c>
      <c r="H174" s="12">
        <v>7293.8793</v>
      </c>
      <c r="I174" s="14">
        <v>21422.681</v>
      </c>
      <c r="J174" s="12">
        <f t="shared" si="2"/>
        <v>35690.33344</v>
      </c>
    </row>
    <row r="175" spans="1:10" ht="12.75">
      <c r="A175" s="18">
        <v>32325</v>
      </c>
      <c r="B175" s="12">
        <v>6980</v>
      </c>
      <c r="C175" s="13">
        <v>277.84627</v>
      </c>
      <c r="D175" s="13">
        <v>1426.3031</v>
      </c>
      <c r="E175" s="12">
        <v>1540</v>
      </c>
      <c r="F175" s="12">
        <v>755.65242</v>
      </c>
      <c r="G175" s="12">
        <v>19300</v>
      </c>
      <c r="H175" s="12">
        <v>3981.9772</v>
      </c>
      <c r="I175" s="14">
        <v>24282.692</v>
      </c>
      <c r="J175" s="12">
        <f t="shared" si="2"/>
        <v>34261.77899</v>
      </c>
    </row>
    <row r="176" spans="1:10" ht="12.75">
      <c r="A176" s="18">
        <v>32417</v>
      </c>
      <c r="B176" s="12">
        <v>7650</v>
      </c>
      <c r="C176" s="13">
        <v>282.99502</v>
      </c>
      <c r="D176" s="13">
        <v>1594.7881</v>
      </c>
      <c r="E176" s="12">
        <v>1780</v>
      </c>
      <c r="F176" s="12">
        <v>835.52583</v>
      </c>
      <c r="G176" s="12">
        <v>21100</v>
      </c>
      <c r="H176" s="12">
        <v>3779.6467</v>
      </c>
      <c r="I176" s="14">
        <v>29711.413</v>
      </c>
      <c r="J176" s="12">
        <f t="shared" si="2"/>
        <v>37022.955649999996</v>
      </c>
    </row>
    <row r="177" spans="1:10" ht="12.75">
      <c r="A177" s="18">
        <v>32509</v>
      </c>
      <c r="B177" s="12">
        <v>7920</v>
      </c>
      <c r="C177" s="13">
        <v>393.07206</v>
      </c>
      <c r="D177" s="13">
        <v>1485.1677</v>
      </c>
      <c r="E177" s="12">
        <v>1430</v>
      </c>
      <c r="F177" s="12">
        <v>828.22171</v>
      </c>
      <c r="G177" s="12">
        <v>21800</v>
      </c>
      <c r="H177" s="12">
        <v>3456.9906</v>
      </c>
      <c r="I177" s="14">
        <v>34319.576</v>
      </c>
      <c r="J177" s="12">
        <f t="shared" si="2"/>
        <v>37313.45207</v>
      </c>
    </row>
    <row r="178" spans="1:10" ht="12.75">
      <c r="A178" s="18">
        <v>32599</v>
      </c>
      <c r="B178" s="12">
        <v>7270</v>
      </c>
      <c r="C178" s="13">
        <v>430.58767</v>
      </c>
      <c r="D178" s="13">
        <v>1305.775</v>
      </c>
      <c r="E178" s="12">
        <v>1440</v>
      </c>
      <c r="F178" s="12">
        <v>1534.1842</v>
      </c>
      <c r="G178" s="12">
        <v>20600</v>
      </c>
      <c r="H178" s="12">
        <v>5616.0645</v>
      </c>
      <c r="I178" s="14">
        <v>34095.88</v>
      </c>
      <c r="J178" s="12">
        <f t="shared" si="2"/>
        <v>38196.61137</v>
      </c>
    </row>
    <row r="179" spans="1:10" ht="12.75">
      <c r="A179" s="18">
        <v>32690</v>
      </c>
      <c r="B179" s="12">
        <v>6660</v>
      </c>
      <c r="C179" s="13">
        <v>446.7737</v>
      </c>
      <c r="D179" s="13">
        <v>1197.2298</v>
      </c>
      <c r="E179" s="12">
        <v>1590</v>
      </c>
      <c r="F179" s="12">
        <v>2357.6862</v>
      </c>
      <c r="G179" s="12">
        <v>20200</v>
      </c>
      <c r="H179" s="12">
        <v>7866.3983</v>
      </c>
      <c r="I179" s="14">
        <v>31728.727</v>
      </c>
      <c r="J179" s="12">
        <f t="shared" si="2"/>
        <v>40318.087999999996</v>
      </c>
    </row>
    <row r="180" spans="1:10" ht="12.75">
      <c r="A180" s="18">
        <v>32782</v>
      </c>
      <c r="B180" s="12">
        <v>7170</v>
      </c>
      <c r="C180" s="13">
        <v>540.47551</v>
      </c>
      <c r="D180" s="13">
        <v>1146.5181</v>
      </c>
      <c r="E180" s="12">
        <v>1830</v>
      </c>
      <c r="F180" s="12">
        <v>1192.8998</v>
      </c>
      <c r="G180" s="12">
        <v>19100</v>
      </c>
      <c r="H180" s="12">
        <v>2709.2978</v>
      </c>
      <c r="I180" s="14">
        <v>30777.021</v>
      </c>
      <c r="J180" s="12">
        <f t="shared" si="2"/>
        <v>33689.19121</v>
      </c>
    </row>
    <row r="181" spans="1:10" ht="12.75">
      <c r="A181" s="18">
        <v>32874</v>
      </c>
      <c r="B181" s="12">
        <v>6620</v>
      </c>
      <c r="C181" s="13">
        <v>398.43927</v>
      </c>
      <c r="D181" s="13">
        <v>1160.3167</v>
      </c>
      <c r="E181" s="12">
        <v>1590</v>
      </c>
      <c r="F181" s="12">
        <v>-434.3415</v>
      </c>
      <c r="G181" s="12">
        <v>19400</v>
      </c>
      <c r="H181" s="12">
        <v>-565.68551</v>
      </c>
      <c r="I181" s="14">
        <v>30884.779</v>
      </c>
      <c r="J181" s="12">
        <f t="shared" si="2"/>
        <v>28168.72896</v>
      </c>
    </row>
    <row r="182" spans="1:10" ht="12.75">
      <c r="A182" s="18">
        <v>32964</v>
      </c>
      <c r="B182" s="12">
        <v>6600</v>
      </c>
      <c r="C182" s="13">
        <v>404.67865</v>
      </c>
      <c r="D182" s="13">
        <v>1124.2403</v>
      </c>
      <c r="E182" s="12">
        <v>1670</v>
      </c>
      <c r="F182" s="12">
        <v>93.229178</v>
      </c>
      <c r="G182" s="12">
        <v>19400</v>
      </c>
      <c r="H182" s="12">
        <v>105.64976</v>
      </c>
      <c r="I182" s="14">
        <v>30202.887</v>
      </c>
      <c r="J182" s="12">
        <f t="shared" si="2"/>
        <v>29397.797888</v>
      </c>
    </row>
    <row r="183" spans="1:10" ht="12.75">
      <c r="A183" s="18">
        <v>33055</v>
      </c>
      <c r="B183" s="12">
        <v>6350</v>
      </c>
      <c r="C183" s="13">
        <v>423.98195</v>
      </c>
      <c r="D183" s="13">
        <v>1096.9818</v>
      </c>
      <c r="E183" s="12">
        <v>1670</v>
      </c>
      <c r="F183" s="12">
        <v>2454.2288</v>
      </c>
      <c r="G183" s="12">
        <v>20000</v>
      </c>
      <c r="H183" s="12">
        <v>2318.8987</v>
      </c>
      <c r="I183" s="14">
        <v>29920.373</v>
      </c>
      <c r="J183" s="12">
        <f t="shared" si="2"/>
        <v>34314.09125</v>
      </c>
    </row>
    <row r="184" spans="1:10" ht="12.75">
      <c r="A184" s="18">
        <v>33147</v>
      </c>
      <c r="B184" s="12">
        <v>5670</v>
      </c>
      <c r="C184" s="13">
        <v>419.23434</v>
      </c>
      <c r="D184" s="13">
        <v>1037.6452</v>
      </c>
      <c r="E184" s="12">
        <v>1950</v>
      </c>
      <c r="F184" s="12">
        <v>-4077.2914</v>
      </c>
      <c r="G184" s="12">
        <v>16200</v>
      </c>
      <c r="H184" s="12">
        <v>-6798.7238</v>
      </c>
      <c r="I184" s="14">
        <v>30878.908</v>
      </c>
      <c r="J184" s="12">
        <f t="shared" si="2"/>
        <v>14400.86434</v>
      </c>
    </row>
    <row r="185" spans="1:10" ht="12.75">
      <c r="A185" s="18">
        <v>33239</v>
      </c>
      <c r="B185" s="12">
        <v>4930</v>
      </c>
      <c r="C185" s="13">
        <v>408.00477</v>
      </c>
      <c r="D185" s="13">
        <v>1076.6086</v>
      </c>
      <c r="E185" s="12">
        <v>1710</v>
      </c>
      <c r="F185" s="12">
        <v>2028.6294</v>
      </c>
      <c r="G185" s="12">
        <v>14400</v>
      </c>
      <c r="H185" s="12">
        <v>3677.9782</v>
      </c>
      <c r="I185" s="14">
        <v>26872.535</v>
      </c>
      <c r="J185" s="12">
        <f t="shared" si="2"/>
        <v>28231.22097</v>
      </c>
    </row>
    <row r="186" spans="1:10" ht="12.75">
      <c r="A186" s="18">
        <v>33329</v>
      </c>
      <c r="B186" s="12">
        <v>4820</v>
      </c>
      <c r="C186" s="13">
        <v>403.51712</v>
      </c>
      <c r="D186" s="13">
        <v>1084.2104</v>
      </c>
      <c r="E186" s="12">
        <v>1600</v>
      </c>
      <c r="F186" s="12">
        <v>5368.6685</v>
      </c>
      <c r="G186" s="12">
        <v>14300</v>
      </c>
      <c r="H186" s="12">
        <v>10385.754</v>
      </c>
      <c r="I186" s="14">
        <v>24205.52</v>
      </c>
      <c r="J186" s="12">
        <f t="shared" si="2"/>
        <v>37962.15002</v>
      </c>
    </row>
    <row r="187" spans="1:10" ht="12.75">
      <c r="A187" s="18">
        <v>33420</v>
      </c>
      <c r="B187" s="12">
        <v>4420</v>
      </c>
      <c r="C187" s="13">
        <v>592.47059</v>
      </c>
      <c r="D187" s="13">
        <v>1049.5782</v>
      </c>
      <c r="E187" s="12">
        <v>1500</v>
      </c>
      <c r="F187" s="12">
        <v>311.21366</v>
      </c>
      <c r="G187" s="12">
        <v>12500</v>
      </c>
      <c r="H187" s="12">
        <v>682.95158</v>
      </c>
      <c r="I187" s="14">
        <v>23147.727</v>
      </c>
      <c r="J187" s="12">
        <f t="shared" si="2"/>
        <v>21056.214030000003</v>
      </c>
    </row>
    <row r="188" spans="1:10" ht="12.75">
      <c r="A188" s="18">
        <v>33512</v>
      </c>
      <c r="B188" s="12">
        <v>3870</v>
      </c>
      <c r="C188" s="13">
        <v>677.2872</v>
      </c>
      <c r="D188" s="13">
        <v>1086.0281</v>
      </c>
      <c r="E188" s="12">
        <v>1440</v>
      </c>
      <c r="F188" s="12">
        <v>839.07954</v>
      </c>
      <c r="G188" s="12">
        <v>10100</v>
      </c>
      <c r="H188" s="12">
        <v>1934.7857</v>
      </c>
      <c r="I188" s="14">
        <v>19905.778</v>
      </c>
      <c r="J188" s="12">
        <f t="shared" si="2"/>
        <v>19947.18054</v>
      </c>
    </row>
    <row r="189" spans="1:10" ht="12.75">
      <c r="A189" s="18">
        <v>33604</v>
      </c>
      <c r="B189" s="12">
        <v>3490</v>
      </c>
      <c r="C189" s="13">
        <v>481.00165</v>
      </c>
      <c r="D189" s="13">
        <v>1087.6202</v>
      </c>
      <c r="E189" s="12">
        <v>1340</v>
      </c>
      <c r="F189" s="12">
        <v>2880.6551</v>
      </c>
      <c r="G189" s="12">
        <v>9770</v>
      </c>
      <c r="H189" s="12">
        <v>6532.542</v>
      </c>
      <c r="I189" s="14">
        <v>18007.989</v>
      </c>
      <c r="J189" s="12">
        <f t="shared" si="2"/>
        <v>25581.81895</v>
      </c>
    </row>
    <row r="190" spans="1:10" ht="12.75">
      <c r="A190" s="18">
        <v>33695</v>
      </c>
      <c r="B190" s="12">
        <v>3180</v>
      </c>
      <c r="C190" s="13">
        <v>610.65293</v>
      </c>
      <c r="D190" s="13">
        <v>1009.3401</v>
      </c>
      <c r="E190" s="12">
        <v>1230</v>
      </c>
      <c r="F190" s="12">
        <v>-472.9475</v>
      </c>
      <c r="G190" s="12">
        <v>8670</v>
      </c>
      <c r="H190" s="12">
        <v>-1116.1507</v>
      </c>
      <c r="I190" s="14">
        <v>16399.078</v>
      </c>
      <c r="J190" s="12">
        <f t="shared" si="2"/>
        <v>13110.89483</v>
      </c>
    </row>
    <row r="191" spans="1:10" ht="12.75">
      <c r="A191" s="18">
        <v>33786</v>
      </c>
      <c r="B191" s="12">
        <v>3410</v>
      </c>
      <c r="C191" s="13">
        <v>531.64313</v>
      </c>
      <c r="D191" s="13">
        <v>1039.6205</v>
      </c>
      <c r="E191" s="12">
        <v>1200</v>
      </c>
      <c r="F191" s="12">
        <v>929.88587</v>
      </c>
      <c r="G191" s="12">
        <v>9280</v>
      </c>
      <c r="H191" s="12">
        <v>2458.1194</v>
      </c>
      <c r="I191" s="14">
        <v>13820.84</v>
      </c>
      <c r="J191" s="12">
        <f t="shared" si="2"/>
        <v>18849.2689</v>
      </c>
    </row>
    <row r="192" spans="1:10" ht="12.75">
      <c r="A192" s="18">
        <v>33878</v>
      </c>
      <c r="B192" s="12">
        <v>3300</v>
      </c>
      <c r="C192" s="13">
        <v>629.43864</v>
      </c>
      <c r="D192" s="13">
        <v>984.82067</v>
      </c>
      <c r="E192" s="12">
        <v>1490</v>
      </c>
      <c r="F192" s="12">
        <v>52.450522</v>
      </c>
      <c r="G192" s="12">
        <v>8030</v>
      </c>
      <c r="H192" s="12">
        <v>102.36922</v>
      </c>
      <c r="I192" s="14">
        <v>14745.408</v>
      </c>
      <c r="J192" s="12">
        <f t="shared" si="2"/>
        <v>14589.079052000001</v>
      </c>
    </row>
    <row r="193" spans="1:10" ht="12.75">
      <c r="A193" s="18">
        <v>33970</v>
      </c>
      <c r="B193" s="12">
        <v>3180</v>
      </c>
      <c r="C193" s="13">
        <v>595.26129</v>
      </c>
      <c r="D193" s="13">
        <v>913.53643</v>
      </c>
      <c r="E193" s="12">
        <v>1270</v>
      </c>
      <c r="F193" s="12">
        <v>2759.7642</v>
      </c>
      <c r="G193" s="12">
        <v>8300</v>
      </c>
      <c r="H193" s="12">
        <v>4794.5268</v>
      </c>
      <c r="I193" s="14">
        <v>13751.876</v>
      </c>
      <c r="J193" s="12">
        <f t="shared" si="2"/>
        <v>21813.08872</v>
      </c>
    </row>
    <row r="194" spans="1:10" ht="12.75">
      <c r="A194" s="18">
        <v>34060</v>
      </c>
      <c r="B194" s="12">
        <v>3250</v>
      </c>
      <c r="C194" s="13">
        <v>575.30324</v>
      </c>
      <c r="D194" s="13">
        <v>833.5638</v>
      </c>
      <c r="E194" s="12">
        <v>1260</v>
      </c>
      <c r="F194" s="12">
        <v>1166.6117</v>
      </c>
      <c r="G194" s="12">
        <v>8560</v>
      </c>
      <c r="H194" s="12">
        <v>2146.5957</v>
      </c>
      <c r="I194" s="14">
        <v>13906.291</v>
      </c>
      <c r="J194" s="12">
        <f t="shared" si="2"/>
        <v>17792.07444</v>
      </c>
    </row>
    <row r="195" spans="1:10" ht="12.75">
      <c r="A195" s="18">
        <v>34151</v>
      </c>
      <c r="B195" s="12">
        <v>3470</v>
      </c>
      <c r="C195" s="13">
        <v>681.92573</v>
      </c>
      <c r="D195" s="13">
        <v>795.96867</v>
      </c>
      <c r="E195" s="12">
        <v>1280</v>
      </c>
      <c r="F195" s="12">
        <v>807.54995</v>
      </c>
      <c r="G195" s="12">
        <v>9190</v>
      </c>
      <c r="H195" s="12">
        <v>1693.9176</v>
      </c>
      <c r="I195" s="14">
        <v>14098.751</v>
      </c>
      <c r="J195" s="12">
        <f t="shared" si="2"/>
        <v>17919.36195</v>
      </c>
    </row>
    <row r="196" spans="1:10" ht="12.75">
      <c r="A196" s="18">
        <v>34243</v>
      </c>
      <c r="B196" s="12">
        <v>3950</v>
      </c>
      <c r="C196" s="13">
        <v>617.45743</v>
      </c>
      <c r="D196" s="13">
        <v>787.78462</v>
      </c>
      <c r="E196" s="12">
        <v>1390</v>
      </c>
      <c r="F196" s="12">
        <v>2182.7906</v>
      </c>
      <c r="G196" s="12">
        <v>9240</v>
      </c>
      <c r="H196" s="12">
        <v>3568.9906</v>
      </c>
      <c r="I196" s="14">
        <v>15662.117</v>
      </c>
      <c r="J196" s="12">
        <f t="shared" si="2"/>
        <v>21737.023250000002</v>
      </c>
    </row>
    <row r="197" spans="1:10" ht="12.75">
      <c r="A197" s="18">
        <v>34335</v>
      </c>
      <c r="B197" s="12">
        <v>4880</v>
      </c>
      <c r="C197" s="13">
        <v>604.2593</v>
      </c>
      <c r="D197" s="13">
        <v>932.409</v>
      </c>
      <c r="E197" s="12">
        <v>1450</v>
      </c>
      <c r="F197" s="12">
        <v>1270.4542</v>
      </c>
      <c r="G197" s="12">
        <v>11900</v>
      </c>
      <c r="H197" s="12">
        <v>2469.9907</v>
      </c>
      <c r="I197" s="14">
        <v>16486.531</v>
      </c>
      <c r="J197" s="12">
        <f t="shared" si="2"/>
        <v>23507.113199999996</v>
      </c>
    </row>
    <row r="198" spans="1:10" ht="12.75">
      <c r="A198" s="18">
        <v>34425</v>
      </c>
      <c r="B198" s="12">
        <v>5400</v>
      </c>
      <c r="C198" s="13">
        <v>704.2577</v>
      </c>
      <c r="D198" s="13">
        <v>970.3792</v>
      </c>
      <c r="E198" s="12">
        <v>1580</v>
      </c>
      <c r="F198" s="12">
        <v>-2355.3928</v>
      </c>
      <c r="G198" s="12">
        <v>13700</v>
      </c>
      <c r="H198" s="12">
        <v>-5081.4579</v>
      </c>
      <c r="I198" s="14">
        <v>20720.499</v>
      </c>
      <c r="J198" s="12">
        <f aca="true" t="shared" si="3" ref="J198:J218">B198+C198+D198+E198+F198+G198+H198</f>
        <v>14917.786200000002</v>
      </c>
    </row>
    <row r="199" spans="1:10" ht="12.75">
      <c r="A199" s="18">
        <v>34516</v>
      </c>
      <c r="B199" s="12">
        <v>6500</v>
      </c>
      <c r="C199" s="13">
        <v>709.90278</v>
      </c>
      <c r="D199" s="13">
        <v>1051.7325</v>
      </c>
      <c r="E199" s="12">
        <v>1640</v>
      </c>
      <c r="F199" s="12">
        <v>881.53839</v>
      </c>
      <c r="G199" s="12">
        <v>16600</v>
      </c>
      <c r="H199" s="12">
        <v>1715.4572</v>
      </c>
      <c r="I199" s="14">
        <v>23252.291</v>
      </c>
      <c r="J199" s="12">
        <f t="shared" si="3"/>
        <v>29098.63087</v>
      </c>
    </row>
    <row r="200" spans="1:10" ht="12.75">
      <c r="A200" s="18">
        <v>34608</v>
      </c>
      <c r="B200" s="12">
        <v>7240</v>
      </c>
      <c r="C200" s="13">
        <v>849.13695</v>
      </c>
      <c r="D200" s="13">
        <v>1041.2072</v>
      </c>
      <c r="E200" s="12">
        <v>2110</v>
      </c>
      <c r="F200" s="12">
        <v>1867.2637</v>
      </c>
      <c r="G200" s="12">
        <v>17200</v>
      </c>
      <c r="H200" s="12">
        <v>3759.1195</v>
      </c>
      <c r="I200" s="14">
        <v>29229.947</v>
      </c>
      <c r="J200" s="12">
        <f t="shared" si="3"/>
        <v>34066.72735</v>
      </c>
    </row>
    <row r="201" spans="1:10" ht="12.75">
      <c r="A201" s="18">
        <v>34700</v>
      </c>
      <c r="B201" s="12">
        <v>6530</v>
      </c>
      <c r="C201" s="13">
        <v>722.31157</v>
      </c>
      <c r="D201" s="13">
        <v>946.88475</v>
      </c>
      <c r="E201" s="12">
        <v>1980</v>
      </c>
      <c r="F201" s="12">
        <v>590.22371</v>
      </c>
      <c r="G201" s="12">
        <v>17200</v>
      </c>
      <c r="H201" s="12">
        <v>1120.1749</v>
      </c>
      <c r="I201" s="14">
        <v>31773.114</v>
      </c>
      <c r="J201" s="12">
        <f t="shared" si="3"/>
        <v>29089.59493</v>
      </c>
    </row>
    <row r="202" spans="1:10" ht="12.75">
      <c r="A202" s="18">
        <v>34790</v>
      </c>
      <c r="B202" s="12">
        <v>6880</v>
      </c>
      <c r="C202" s="13">
        <v>865.52728</v>
      </c>
      <c r="D202" s="13">
        <v>925.03552</v>
      </c>
      <c r="E202" s="12">
        <v>1890</v>
      </c>
      <c r="F202" s="12">
        <v>6320.6028</v>
      </c>
      <c r="G202" s="12">
        <v>16800</v>
      </c>
      <c r="H202" s="12">
        <v>10870.172</v>
      </c>
      <c r="I202" s="14">
        <v>31348.724</v>
      </c>
      <c r="J202" s="12">
        <f t="shared" si="3"/>
        <v>44551.3376</v>
      </c>
    </row>
    <row r="203" spans="1:10" ht="12.75">
      <c r="A203" s="18">
        <v>34881</v>
      </c>
      <c r="B203" s="12">
        <v>6900</v>
      </c>
      <c r="C203" s="13">
        <v>528.22023</v>
      </c>
      <c r="D203" s="13">
        <v>890.26807</v>
      </c>
      <c r="E203" s="12">
        <v>1810</v>
      </c>
      <c r="F203" s="12">
        <v>7113.952</v>
      </c>
      <c r="G203" s="12">
        <v>17400</v>
      </c>
      <c r="H203" s="12">
        <v>11900.93</v>
      </c>
      <c r="I203" s="14">
        <v>31139.064</v>
      </c>
      <c r="J203" s="12">
        <f t="shared" si="3"/>
        <v>46543.3703</v>
      </c>
    </row>
    <row r="204" spans="1:10" ht="12.75">
      <c r="A204" s="18">
        <v>34973</v>
      </c>
      <c r="B204" s="12">
        <v>6990</v>
      </c>
      <c r="C204" s="13">
        <v>474.27967</v>
      </c>
      <c r="D204" s="13">
        <v>884.12127</v>
      </c>
      <c r="E204" s="12">
        <v>1840</v>
      </c>
      <c r="F204" s="12">
        <v>3788.6996</v>
      </c>
      <c r="G204" s="12">
        <v>15800</v>
      </c>
      <c r="H204" s="12">
        <v>8094.3232</v>
      </c>
      <c r="I204" s="14">
        <v>32728.411</v>
      </c>
      <c r="J204" s="12">
        <f t="shared" si="3"/>
        <v>37871.42374</v>
      </c>
    </row>
    <row r="205" spans="1:10" ht="12.75">
      <c r="A205" s="18">
        <v>35065</v>
      </c>
      <c r="B205" s="12">
        <v>7080</v>
      </c>
      <c r="C205" s="13">
        <v>331.9949</v>
      </c>
      <c r="D205" s="13">
        <v>971.50293</v>
      </c>
      <c r="E205" s="12">
        <v>1570</v>
      </c>
      <c r="F205" s="12">
        <v>4568.4883</v>
      </c>
      <c r="G205" s="12">
        <v>16700</v>
      </c>
      <c r="H205" s="12">
        <v>9413.8183</v>
      </c>
      <c r="I205" s="14">
        <v>30968.225</v>
      </c>
      <c r="J205" s="12">
        <f t="shared" si="3"/>
        <v>40635.804430000004</v>
      </c>
    </row>
    <row r="206" spans="1:10" ht="12.75">
      <c r="A206" s="18">
        <v>35156</v>
      </c>
      <c r="B206" s="12">
        <v>7540</v>
      </c>
      <c r="C206" s="13">
        <v>360.03014</v>
      </c>
      <c r="D206" s="13">
        <v>959.7792</v>
      </c>
      <c r="E206" s="12">
        <v>1510</v>
      </c>
      <c r="F206" s="12">
        <v>4782.9171</v>
      </c>
      <c r="G206" s="12">
        <v>17500</v>
      </c>
      <c r="H206" s="12">
        <v>8590.6076</v>
      </c>
      <c r="I206" s="14">
        <v>32448.704</v>
      </c>
      <c r="J206" s="12">
        <f t="shared" si="3"/>
        <v>41243.33404</v>
      </c>
    </row>
    <row r="207" spans="1:10" ht="12.75">
      <c r="A207" s="18">
        <v>35247</v>
      </c>
      <c r="B207" s="12">
        <v>7750</v>
      </c>
      <c r="C207" s="13">
        <v>399.65117</v>
      </c>
      <c r="D207" s="13">
        <v>889.92583</v>
      </c>
      <c r="E207" s="12">
        <v>1490</v>
      </c>
      <c r="F207" s="12">
        <v>58.742756</v>
      </c>
      <c r="G207" s="12">
        <v>17700</v>
      </c>
      <c r="H207" s="12">
        <v>108.77847</v>
      </c>
      <c r="I207" s="14">
        <v>33350.639</v>
      </c>
      <c r="J207" s="12">
        <f t="shared" si="3"/>
        <v>28397.098226</v>
      </c>
    </row>
    <row r="208" spans="1:10" ht="12.75">
      <c r="A208" s="18">
        <v>35339</v>
      </c>
      <c r="B208" s="12">
        <v>8300</v>
      </c>
      <c r="C208" s="13">
        <v>395.61238</v>
      </c>
      <c r="D208" s="13">
        <v>881.30218</v>
      </c>
      <c r="E208" s="12">
        <v>1290</v>
      </c>
      <c r="F208" s="12">
        <v>8674.8647</v>
      </c>
      <c r="G208" s="12">
        <v>17500</v>
      </c>
      <c r="H208" s="12">
        <v>17952.308</v>
      </c>
      <c r="I208" s="14">
        <v>34126.712</v>
      </c>
      <c r="J208" s="12">
        <f t="shared" si="3"/>
        <v>54994.08726</v>
      </c>
    </row>
    <row r="209" spans="1:10" ht="12.75">
      <c r="A209" s="18">
        <v>35431</v>
      </c>
      <c r="B209" s="12">
        <v>8400</v>
      </c>
      <c r="C209" s="13">
        <v>386.99593</v>
      </c>
      <c r="D209" s="13">
        <v>876.57818</v>
      </c>
      <c r="E209" s="12">
        <v>1210</v>
      </c>
      <c r="F209" s="12">
        <v>8773.5849</v>
      </c>
      <c r="G209" s="12">
        <v>18500</v>
      </c>
      <c r="H209" s="12">
        <v>18772.095</v>
      </c>
      <c r="I209" s="14">
        <v>35218.115</v>
      </c>
      <c r="J209" s="12">
        <f t="shared" si="3"/>
        <v>56919.254010000004</v>
      </c>
    </row>
    <row r="210" spans="1:10" ht="12.75">
      <c r="A210" s="18">
        <v>35521</v>
      </c>
      <c r="B210" s="12">
        <v>8350</v>
      </c>
      <c r="C210" s="13">
        <v>531.87081</v>
      </c>
      <c r="D210" s="13">
        <v>807.74977</v>
      </c>
      <c r="E210" s="12">
        <v>971</v>
      </c>
      <c r="F210" s="12">
        <v>183.9149</v>
      </c>
      <c r="G210" s="12">
        <v>18600</v>
      </c>
      <c r="H210" s="12">
        <v>370.34787</v>
      </c>
      <c r="I210" s="14">
        <v>36538.01</v>
      </c>
      <c r="J210" s="12">
        <f t="shared" si="3"/>
        <v>29814.88335</v>
      </c>
    </row>
    <row r="211" spans="1:10" ht="12.75">
      <c r="A211" s="18">
        <v>35612</v>
      </c>
      <c r="B211" s="12">
        <v>8750</v>
      </c>
      <c r="C211" s="13">
        <v>481.94459</v>
      </c>
      <c r="D211" s="13">
        <v>760.554</v>
      </c>
      <c r="E211" s="12">
        <v>982</v>
      </c>
      <c r="F211" s="12">
        <v>21788.159</v>
      </c>
      <c r="G211" s="12">
        <v>18900</v>
      </c>
      <c r="H211" s="12">
        <v>43669.273</v>
      </c>
      <c r="I211" s="14">
        <v>36702.62</v>
      </c>
      <c r="J211" s="12">
        <f t="shared" si="3"/>
        <v>95331.93059</v>
      </c>
    </row>
    <row r="212" spans="1:10" ht="12.75">
      <c r="A212" s="18">
        <v>35704</v>
      </c>
      <c r="B212" s="12">
        <v>8570</v>
      </c>
      <c r="C212" s="13">
        <v>433.79869</v>
      </c>
      <c r="D212" s="13">
        <v>727.4279</v>
      </c>
      <c r="E212" s="12">
        <v>1080</v>
      </c>
      <c r="F212" s="12">
        <v>3268.8642</v>
      </c>
      <c r="G212" s="12">
        <v>17900</v>
      </c>
      <c r="H212" s="12">
        <v>5455.4867</v>
      </c>
      <c r="I212" s="14">
        <v>38343.24</v>
      </c>
      <c r="J212" s="12">
        <f t="shared" si="3"/>
        <v>37435.57749</v>
      </c>
    </row>
    <row r="213" spans="1:10" ht="12.75">
      <c r="A213" s="18">
        <v>35796</v>
      </c>
      <c r="B213" s="12">
        <v>8790</v>
      </c>
      <c r="C213" s="13">
        <v>453.73065</v>
      </c>
      <c r="D213" s="13">
        <v>713.81987</v>
      </c>
      <c r="E213" s="12">
        <v>978</v>
      </c>
      <c r="F213" s="12">
        <v>1895.3998</v>
      </c>
      <c r="G213" s="12">
        <v>18300</v>
      </c>
      <c r="H213" s="12">
        <v>2926.4298</v>
      </c>
      <c r="I213" s="14">
        <v>38101.814</v>
      </c>
      <c r="J213" s="12">
        <f t="shared" si="3"/>
        <v>34057.380119999994</v>
      </c>
    </row>
    <row r="214" spans="1:10" ht="12.75">
      <c r="A214" s="18">
        <v>35886</v>
      </c>
      <c r="B214" s="12">
        <v>8960</v>
      </c>
      <c r="C214" s="13">
        <v>497.72064</v>
      </c>
      <c r="D214" s="13">
        <v>673.51606</v>
      </c>
      <c r="E214" s="12">
        <v>837</v>
      </c>
      <c r="F214" s="12">
        <v>17909.723</v>
      </c>
      <c r="G214" s="12">
        <v>18500</v>
      </c>
      <c r="H214" s="12">
        <v>30826.73</v>
      </c>
      <c r="I214" s="14">
        <v>39017.988</v>
      </c>
      <c r="J214" s="12">
        <f t="shared" si="3"/>
        <v>78204.6897</v>
      </c>
    </row>
    <row r="215" spans="1:10" ht="12.75">
      <c r="A215" s="18">
        <v>35977</v>
      </c>
      <c r="B215" s="12">
        <v>8750</v>
      </c>
      <c r="C215" s="13">
        <v>497.92667</v>
      </c>
      <c r="D215" s="13">
        <v>647.11325</v>
      </c>
      <c r="E215" s="12">
        <v>877</v>
      </c>
      <c r="F215" s="12">
        <v>4480.005</v>
      </c>
      <c r="G215" s="12">
        <v>17700</v>
      </c>
      <c r="H215" s="12">
        <v>8770.065</v>
      </c>
      <c r="I215" s="14">
        <v>39143.369</v>
      </c>
      <c r="J215" s="12">
        <f t="shared" si="3"/>
        <v>41722.10992</v>
      </c>
    </row>
    <row r="216" spans="1:10" ht="12.75">
      <c r="A216" s="18">
        <v>36069</v>
      </c>
      <c r="B216" s="12">
        <v>8760</v>
      </c>
      <c r="C216" s="13">
        <v>449.82637</v>
      </c>
      <c r="D216" s="13">
        <v>640.7516</v>
      </c>
      <c r="E216" s="12">
        <v>1020</v>
      </c>
      <c r="F216" s="12">
        <v>-12628.997</v>
      </c>
      <c r="G216" s="12">
        <v>16000</v>
      </c>
      <c r="H216" s="12">
        <v>-20248.135</v>
      </c>
      <c r="I216" s="14">
        <v>37281.476</v>
      </c>
      <c r="J216" s="12">
        <f t="shared" si="3"/>
        <v>-6006.5540299999975</v>
      </c>
    </row>
    <row r="217" spans="1:10" ht="12.75">
      <c r="A217" s="18">
        <v>36161</v>
      </c>
      <c r="B217" s="12">
        <v>9000</v>
      </c>
      <c r="C217" s="13">
        <v>417.04652</v>
      </c>
      <c r="D217" s="13">
        <v>653.15822</v>
      </c>
      <c r="E217" s="12">
        <v>920</v>
      </c>
      <c r="F217" s="12">
        <v>27370.629</v>
      </c>
      <c r="G217" s="12">
        <v>16600</v>
      </c>
      <c r="H217" s="12">
        <v>53091.55</v>
      </c>
      <c r="I217" s="14">
        <v>36032.627</v>
      </c>
      <c r="J217" s="12">
        <f t="shared" si="3"/>
        <v>108052.38374</v>
      </c>
    </row>
    <row r="218" spans="1:10" ht="12.75">
      <c r="A218" s="18">
        <v>36251</v>
      </c>
      <c r="B218" s="12">
        <v>9790</v>
      </c>
      <c r="C218" s="13">
        <v>343.91545</v>
      </c>
      <c r="D218" s="13">
        <v>687.13972</v>
      </c>
      <c r="E218" s="12">
        <v>944</v>
      </c>
      <c r="F218" s="12">
        <v>9406.5755</v>
      </c>
      <c r="G218" s="12">
        <v>18700</v>
      </c>
      <c r="H218" s="12">
        <v>12910.958</v>
      </c>
      <c r="I218" s="14">
        <v>36890.688</v>
      </c>
      <c r="J218" s="12">
        <f t="shared" si="3"/>
        <v>52782.58867</v>
      </c>
    </row>
    <row r="219" spans="1:10" ht="13.5" thickBot="1">
      <c r="A219" s="29">
        <v>36342</v>
      </c>
      <c r="B219" s="28">
        <v>10170.107</v>
      </c>
      <c r="C219" s="28"/>
      <c r="D219" s="8"/>
      <c r="E219" s="8"/>
      <c r="F219" s="8"/>
      <c r="G219" s="8"/>
      <c r="H219" s="8"/>
      <c r="I219" s="8"/>
      <c r="J219" s="8"/>
    </row>
    <row r="220" spans="1:10" ht="12.75">
      <c r="A220" s="20"/>
      <c r="B220" s="14"/>
      <c r="C220" s="14"/>
      <c r="D220" s="7"/>
      <c r="E220" s="7"/>
      <c r="F220" s="7"/>
      <c r="G220" s="7"/>
      <c r="H220" s="7"/>
      <c r="I220" s="7"/>
      <c r="J220" s="7"/>
    </row>
    <row r="221" spans="1:10" ht="12.75">
      <c r="A221" s="20"/>
      <c r="B221" s="14"/>
      <c r="C221" s="14"/>
      <c r="D221" s="7"/>
      <c r="E221" s="7"/>
      <c r="F221" s="7"/>
      <c r="G221" s="7"/>
      <c r="H221" s="7"/>
      <c r="I221" s="7"/>
      <c r="J221" s="7"/>
    </row>
    <row r="222" spans="1:10" ht="12.75">
      <c r="A222" s="20"/>
      <c r="B222" s="14"/>
      <c r="C222" s="14"/>
      <c r="D222" s="7"/>
      <c r="E222" s="7"/>
      <c r="F222" s="7"/>
      <c r="G222" s="7"/>
      <c r="H222" s="7"/>
      <c r="I222" s="7"/>
      <c r="J222" s="7"/>
    </row>
    <row r="223" spans="1:10" ht="12.75">
      <c r="A223" s="20"/>
      <c r="B223" s="14"/>
      <c r="C223" s="14"/>
      <c r="D223" s="7"/>
      <c r="E223" s="7"/>
      <c r="F223" s="7"/>
      <c r="G223" s="7"/>
      <c r="H223" s="7"/>
      <c r="I223" s="7"/>
      <c r="J223" s="7"/>
    </row>
    <row r="224" spans="1:10" ht="12.75">
      <c r="A224" s="20"/>
      <c r="B224" s="14"/>
      <c r="C224" s="14"/>
      <c r="D224" s="7"/>
      <c r="E224" s="7"/>
      <c r="F224" s="7"/>
      <c r="G224" s="7"/>
      <c r="H224" s="7"/>
      <c r="I224" s="7"/>
      <c r="J224" s="7"/>
    </row>
    <row r="225" spans="1:10" ht="12.75">
      <c r="A225" s="20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.75">
      <c r="A226" s="20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20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.75">
      <c r="A228" s="20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3.5" thickBot="1">
      <c r="A229" s="21"/>
      <c r="B229" s="8"/>
      <c r="C229" s="8"/>
      <c r="D229" s="8"/>
      <c r="E229" s="8"/>
      <c r="F229" s="8"/>
      <c r="G229" s="8"/>
      <c r="H229" s="8"/>
      <c r="I229" s="8"/>
      <c r="J229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53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9.140625" defaultRowHeight="12.75"/>
  <cols>
    <col min="1" max="1" width="6.57421875" style="0" customWidth="1"/>
    <col min="2" max="2" width="12.421875" style="0" bestFit="1" customWidth="1"/>
    <col min="3" max="3" width="16.7109375" style="0" bestFit="1" customWidth="1"/>
    <col min="4" max="4" width="16.8515625" style="0" bestFit="1" customWidth="1"/>
    <col min="5" max="5" width="3.7109375" style="0" customWidth="1"/>
    <col min="6" max="6" width="2.00390625" style="0" customWidth="1"/>
    <col min="7" max="8" width="12.00390625" style="0" bestFit="1" customWidth="1"/>
  </cols>
  <sheetData>
    <row r="1" spans="1:8" ht="12.75">
      <c r="A1" s="66" t="s">
        <v>118</v>
      </c>
      <c r="B1" s="66"/>
      <c r="C1" s="66"/>
      <c r="D1" s="66"/>
      <c r="E1" s="66"/>
      <c r="F1" s="66"/>
      <c r="G1" s="66"/>
      <c r="H1" s="66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11" ht="12.75">
      <c r="A3" s="7"/>
      <c r="B3" s="85" t="s">
        <v>85</v>
      </c>
      <c r="C3" s="85" t="s">
        <v>86</v>
      </c>
      <c r="D3" s="85" t="s">
        <v>90</v>
      </c>
      <c r="E3" s="85" t="s">
        <v>87</v>
      </c>
      <c r="F3" s="85"/>
      <c r="G3" s="85" t="s">
        <v>88</v>
      </c>
      <c r="H3" s="85" t="s">
        <v>89</v>
      </c>
      <c r="I3" s="5"/>
      <c r="J3" s="5"/>
      <c r="K3" s="5"/>
    </row>
    <row r="4" spans="1:11" ht="12.75">
      <c r="A4" s="7"/>
      <c r="B4" s="85" t="s">
        <v>115</v>
      </c>
      <c r="C4" s="85" t="s">
        <v>11</v>
      </c>
      <c r="D4" s="85" t="s">
        <v>116</v>
      </c>
      <c r="E4" s="7"/>
      <c r="F4" s="7"/>
      <c r="G4" s="7"/>
      <c r="H4" s="7"/>
      <c r="I4" s="5"/>
      <c r="J4" s="5"/>
      <c r="K4" s="5"/>
    </row>
    <row r="5" spans="1:8" ht="13.5" thickBot="1">
      <c r="A5" s="8"/>
      <c r="B5" s="8" t="s">
        <v>91</v>
      </c>
      <c r="C5" s="8"/>
      <c r="D5" s="8"/>
      <c r="E5" s="8"/>
      <c r="F5" s="8"/>
      <c r="G5" s="8"/>
      <c r="H5" s="8"/>
    </row>
    <row r="6" spans="1:8" ht="12.75">
      <c r="A6" s="18">
        <f>'Outflows and calcs'!A8</f>
        <v>16803</v>
      </c>
      <c r="B6" s="54">
        <f>'Outflows and calcs'!W8/4</f>
        <v>568.70958718</v>
      </c>
      <c r="C6" s="12">
        <f>'Outflows and calcs'!X8</f>
        <v>104996.195</v>
      </c>
      <c r="D6" s="42">
        <f>'[1]Calcs'!$V9</f>
        <v>0.16733333333333333</v>
      </c>
      <c r="E6" s="7">
        <v>0.38</v>
      </c>
      <c r="F6" s="55">
        <v>1</v>
      </c>
      <c r="G6" s="7"/>
      <c r="H6" s="7"/>
    </row>
    <row r="7" spans="1:8" ht="12.75">
      <c r="A7" s="18">
        <f>'Outflows and calcs'!A9</f>
        <v>16893</v>
      </c>
      <c r="B7" s="54">
        <f>'Outflows and calcs'!W9/4</f>
        <v>779.7695343799983</v>
      </c>
      <c r="C7" s="12">
        <f>'Outflows and calcs'!X9</f>
        <v>106190.613</v>
      </c>
      <c r="D7" s="42">
        <f>'[1]Calcs'!$V10</f>
        <v>0.21466666666666667</v>
      </c>
      <c r="E7" s="7">
        <v>0.38</v>
      </c>
      <c r="F7" s="55">
        <v>1</v>
      </c>
      <c r="G7" s="56">
        <f>(C7*D6/D7+B6)/C6</f>
        <v>0.7937870720476339</v>
      </c>
      <c r="H7" s="56">
        <f aca="true" t="shared" si="0" ref="H7:H70">(1+E6/400)/(D7/D6)</f>
        <v>0.7802436335403727</v>
      </c>
    </row>
    <row r="8" spans="1:8" ht="12.75">
      <c r="A8" s="18">
        <f>'Outflows and calcs'!A10</f>
        <v>16984</v>
      </c>
      <c r="B8" s="54">
        <f>'Outflows and calcs'!W10/4</f>
        <v>1218.6893848800023</v>
      </c>
      <c r="C8" s="12">
        <f>'Outflows and calcs'!X10</f>
        <v>107239.964</v>
      </c>
      <c r="D8" s="42">
        <f>'[1]Calcs'!$V11</f>
        <v>0.22199999999999998</v>
      </c>
      <c r="E8" s="7">
        <v>0.38</v>
      </c>
      <c r="F8" s="55">
        <v>1</v>
      </c>
      <c r="G8" s="56">
        <f aca="true" t="shared" si="1" ref="G8:G71">(C8*D7/D8+B7)/C7</f>
        <v>0.9838654219003966</v>
      </c>
      <c r="H8" s="56">
        <f t="shared" si="0"/>
        <v>0.9678855855855857</v>
      </c>
    </row>
    <row r="9" spans="1:8" ht="12.75">
      <c r="A9" s="18">
        <f>'Outflows and calcs'!A11</f>
        <v>17076</v>
      </c>
      <c r="B9" s="54">
        <f>'Outflows and calcs'!W11/4</f>
        <v>5486.494210980006</v>
      </c>
      <c r="C9" s="12">
        <f>'Outflows and calcs'!X11</f>
        <v>108234.14800000002</v>
      </c>
      <c r="D9" s="42">
        <f>'[1]Calcs'!$V12</f>
        <v>0.2306666666666667</v>
      </c>
      <c r="E9" s="7">
        <v>0.38</v>
      </c>
      <c r="F9" s="55">
        <v>1</v>
      </c>
      <c r="G9" s="56">
        <f t="shared" si="1"/>
        <v>0.9827142094943616</v>
      </c>
      <c r="H9" s="56">
        <f t="shared" si="0"/>
        <v>0.9633420520231213</v>
      </c>
    </row>
    <row r="10" spans="1:8" ht="12.75">
      <c r="A10" s="18">
        <f>'Outflows and calcs'!A12</f>
        <v>17168</v>
      </c>
      <c r="B10" s="54">
        <f>'Outflows and calcs'!W12/4</f>
        <v>153.72683127999187</v>
      </c>
      <c r="C10" s="12">
        <f>'Outflows and calcs'!X12</f>
        <v>110652.17500000003</v>
      </c>
      <c r="D10" s="42">
        <f>'[1]Calcs'!$V13</f>
        <v>0.21145374449339208</v>
      </c>
      <c r="E10" s="7">
        <v>0.38</v>
      </c>
      <c r="F10" s="55">
        <v>1</v>
      </c>
      <c r="G10" s="56">
        <f t="shared" si="1"/>
        <v>1.165922688081225</v>
      </c>
      <c r="H10" s="56">
        <f t="shared" si="0"/>
        <v>1.0918974291666668</v>
      </c>
    </row>
    <row r="11" spans="1:8" ht="12.75">
      <c r="A11" s="18">
        <f>'Outflows and calcs'!A13</f>
        <v>17258</v>
      </c>
      <c r="B11" s="54">
        <f>'Outflows and calcs'!W13/4</f>
        <v>681.5306269500031</v>
      </c>
      <c r="C11" s="12">
        <f>'Outflows and calcs'!X13</f>
        <v>111136.22400000003</v>
      </c>
      <c r="D11" s="42">
        <f>'[1]Calcs'!$V14</f>
        <v>0.2027534418022528</v>
      </c>
      <c r="E11" s="7">
        <v>0.38</v>
      </c>
      <c r="F11" s="55">
        <v>1</v>
      </c>
      <c r="G11" s="56">
        <f t="shared" si="1"/>
        <v>1.0488622550397064</v>
      </c>
      <c r="H11" s="56">
        <f t="shared" si="0"/>
        <v>1.0439015173764075</v>
      </c>
    </row>
    <row r="12" spans="1:8" ht="12.75">
      <c r="A12" s="18">
        <f>'Outflows and calcs'!A14</f>
        <v>17349</v>
      </c>
      <c r="B12" s="54">
        <f>'Outflows and calcs'!W14/4</f>
        <v>-172.36238028000662</v>
      </c>
      <c r="C12" s="12">
        <f>'Outflows and calcs'!X14</f>
        <v>111645.71400000004</v>
      </c>
      <c r="D12" s="42">
        <f>'[1]Calcs'!$V15</f>
        <v>0.20024345709068775</v>
      </c>
      <c r="E12" s="7">
        <v>0.66</v>
      </c>
      <c r="F12" s="55">
        <v>1</v>
      </c>
      <c r="G12" s="56">
        <f t="shared" si="1"/>
        <v>1.0233088923665221</v>
      </c>
      <c r="H12" s="56">
        <f t="shared" si="0"/>
        <v>1.013496573224129</v>
      </c>
    </row>
    <row r="13" spans="1:8" ht="12.75">
      <c r="A13" s="18">
        <f>'Outflows and calcs'!A15</f>
        <v>17441</v>
      </c>
      <c r="B13" s="54">
        <f>'Outflows and calcs'!W15/4</f>
        <v>2642.681466619999</v>
      </c>
      <c r="C13" s="12">
        <f>'Outflows and calcs'!X15</f>
        <v>111983.85400000005</v>
      </c>
      <c r="D13" s="42">
        <f>'[1]Calcs'!$V16</f>
        <v>0.20945602440264366</v>
      </c>
      <c r="E13" s="7">
        <v>0.85</v>
      </c>
      <c r="F13" s="55">
        <v>1</v>
      </c>
      <c r="G13" s="56">
        <f t="shared" si="1"/>
        <v>0.9573683418946899</v>
      </c>
      <c r="H13" s="56">
        <f t="shared" si="0"/>
        <v>0.9575941268192801</v>
      </c>
    </row>
    <row r="14" spans="1:8" ht="12.75">
      <c r="A14" s="18">
        <f>'Outflows and calcs'!A16</f>
        <v>17533</v>
      </c>
      <c r="B14" s="54">
        <f>'Outflows and calcs'!W16/4</f>
        <v>1392.603112009998</v>
      </c>
      <c r="C14" s="12">
        <f>'Outflows and calcs'!X16</f>
        <v>112660.86900000006</v>
      </c>
      <c r="D14" s="42">
        <f>'[1]Calcs'!$V17</f>
        <v>0.21099624060150374</v>
      </c>
      <c r="E14" s="7">
        <v>0.97</v>
      </c>
      <c r="F14" s="55">
        <v>1</v>
      </c>
      <c r="G14" s="56">
        <f t="shared" si="1"/>
        <v>1.0223005560682918</v>
      </c>
      <c r="H14" s="56">
        <f t="shared" si="0"/>
        <v>0.9948097551696536</v>
      </c>
    </row>
    <row r="15" spans="1:8" ht="12.75">
      <c r="A15" s="18">
        <f>'Outflows and calcs'!A17</f>
        <v>17624</v>
      </c>
      <c r="B15" s="54">
        <f>'Outflows and calcs'!W17/4</f>
        <v>-237.78656247998447</v>
      </c>
      <c r="C15" s="12">
        <f>'Outflows and calcs'!X17</f>
        <v>113461.18700000008</v>
      </c>
      <c r="D15" s="42">
        <f>'[1]Calcs'!$V18</f>
        <v>0.2168620378719567</v>
      </c>
      <c r="E15" s="7">
        <v>1</v>
      </c>
      <c r="F15" s="55">
        <v>1</v>
      </c>
      <c r="G15" s="56">
        <f t="shared" si="1"/>
        <v>0.9922241312814517</v>
      </c>
      <c r="H15" s="56">
        <f t="shared" si="0"/>
        <v>0.975310886868288</v>
      </c>
    </row>
    <row r="16" spans="1:8" ht="12.75">
      <c r="A16" s="18">
        <f>'Outflows and calcs'!A18</f>
        <v>17715</v>
      </c>
      <c r="B16" s="54">
        <f>'Outflows and calcs'!W18/4</f>
        <v>-427.4757700000123</v>
      </c>
      <c r="C16" s="12">
        <f>'Outflows and calcs'!X18</f>
        <v>114352.25700000007</v>
      </c>
      <c r="D16" s="42">
        <f>'[1]Calcs'!$V19</f>
        <v>0.22811791383219954</v>
      </c>
      <c r="E16" s="7">
        <v>1</v>
      </c>
      <c r="F16" s="55">
        <v>1</v>
      </c>
      <c r="G16" s="56">
        <f t="shared" si="1"/>
        <v>0.9560279000026101</v>
      </c>
      <c r="H16" s="56">
        <f t="shared" si="0"/>
        <v>0.9530342852712399</v>
      </c>
    </row>
    <row r="17" spans="1:8" ht="12.75">
      <c r="A17" s="18">
        <f>'Outflows and calcs'!A19</f>
        <v>17807</v>
      </c>
      <c r="B17" s="54">
        <f>'Outflows and calcs'!W19/4</f>
        <v>3716.095159400011</v>
      </c>
      <c r="C17" s="12">
        <f>'Outflows and calcs'!X19</f>
        <v>114895.78200000006</v>
      </c>
      <c r="D17" s="42">
        <f>'[1]Calcs'!$V20</f>
        <v>0.23492822966507176</v>
      </c>
      <c r="E17" s="7">
        <v>1.12</v>
      </c>
      <c r="F17" s="55">
        <v>1</v>
      </c>
      <c r="G17" s="56">
        <f t="shared" si="1"/>
        <v>0.9718881325667118</v>
      </c>
      <c r="H17" s="56">
        <f t="shared" si="0"/>
        <v>0.9734386069431167</v>
      </c>
    </row>
    <row r="18" spans="1:8" ht="12.75">
      <c r="A18" s="18">
        <f>'Outflows and calcs'!A20</f>
        <v>17899</v>
      </c>
      <c r="B18" s="54">
        <f>'Outflows and calcs'!W20/4</f>
        <v>3406.4466277999804</v>
      </c>
      <c r="C18" s="12">
        <f>'Outflows and calcs'!X20</f>
        <v>118385.29200000004</v>
      </c>
      <c r="D18" s="42">
        <f>'[1]Calcs'!$V21</f>
        <v>0.23003374578177727</v>
      </c>
      <c r="E18" s="7">
        <v>1.17</v>
      </c>
      <c r="F18" s="55">
        <v>1</v>
      </c>
      <c r="G18" s="56">
        <f t="shared" si="1"/>
        <v>1.0846377264972844</v>
      </c>
      <c r="H18" s="56">
        <f t="shared" si="0"/>
        <v>1.0241368191761913</v>
      </c>
    </row>
    <row r="19" spans="1:8" ht="12.75">
      <c r="A19" s="18">
        <f>'Outflows and calcs'!A21</f>
        <v>17989</v>
      </c>
      <c r="B19" s="54">
        <f>'Outflows and calcs'!W21/4</f>
        <v>618.0381316000207</v>
      </c>
      <c r="C19" s="12">
        <f>'Outflows and calcs'!X21</f>
        <v>119860.16700000004</v>
      </c>
      <c r="D19" s="42">
        <f>'[1]Calcs'!$V22</f>
        <v>0.22244094488188976</v>
      </c>
      <c r="E19" s="7">
        <v>1.17</v>
      </c>
      <c r="F19" s="55">
        <v>1</v>
      </c>
      <c r="G19" s="56">
        <f t="shared" si="1"/>
        <v>1.0757917586363475</v>
      </c>
      <c r="H19" s="56">
        <f t="shared" si="0"/>
        <v>1.0371588495575221</v>
      </c>
    </row>
    <row r="20" spans="1:8" ht="12.75">
      <c r="A20" s="18">
        <f>'Outflows and calcs'!A22</f>
        <v>18080</v>
      </c>
      <c r="B20" s="54">
        <f>'Outflows and calcs'!W22/4</f>
        <v>432.36409870000034</v>
      </c>
      <c r="C20" s="12">
        <f>'Outflows and calcs'!X22</f>
        <v>121312.25700000004</v>
      </c>
      <c r="D20" s="42">
        <f>'[1]Calcs'!$V23</f>
        <v>0.22369212266987373</v>
      </c>
      <c r="E20" s="7">
        <v>1.02</v>
      </c>
      <c r="F20" s="55">
        <v>1</v>
      </c>
      <c r="G20" s="56">
        <f t="shared" si="1"/>
        <v>1.011610128479005</v>
      </c>
      <c r="H20" s="56">
        <f t="shared" si="0"/>
        <v>0.9973153367358817</v>
      </c>
    </row>
    <row r="21" spans="1:8" ht="12.75">
      <c r="A21" s="18">
        <f>'Outflows and calcs'!A23</f>
        <v>18172</v>
      </c>
      <c r="B21" s="54">
        <f>'Outflows and calcs'!W23/4</f>
        <v>5373.107054699998</v>
      </c>
      <c r="C21" s="12">
        <f>'Outflows and calcs'!X23</f>
        <v>122953.71000000005</v>
      </c>
      <c r="D21" s="42">
        <f>'[1]Calcs'!$V24</f>
        <v>0.2239283429302623</v>
      </c>
      <c r="E21" s="7">
        <v>1.05</v>
      </c>
      <c r="F21" s="55">
        <v>1</v>
      </c>
      <c r="G21" s="56">
        <f t="shared" si="1"/>
        <v>1.0160257029107809</v>
      </c>
      <c r="H21" s="56">
        <f t="shared" si="0"/>
        <v>1.0014924178335198</v>
      </c>
    </row>
    <row r="22" spans="1:8" ht="12.75">
      <c r="A22" s="18">
        <f>'Outflows and calcs'!A24</f>
        <v>18264</v>
      </c>
      <c r="B22" s="54">
        <f>'Outflows and calcs'!W24/4</f>
        <v>6426.4773061999895</v>
      </c>
      <c r="C22" s="12">
        <f>'Outflows and calcs'!X24</f>
        <v>127756.92400000006</v>
      </c>
      <c r="D22" s="42">
        <f>'[1]Calcs'!$V25</f>
        <v>0.22334004024144868</v>
      </c>
      <c r="E22" s="7">
        <v>1.07</v>
      </c>
      <c r="F22" s="55">
        <v>1</v>
      </c>
      <c r="G22" s="56">
        <f t="shared" si="1"/>
        <v>1.0855024798055062</v>
      </c>
      <c r="H22" s="56">
        <f t="shared" si="0"/>
        <v>1.0052660265832052</v>
      </c>
    </row>
    <row r="23" spans="1:8" ht="12.75">
      <c r="A23" s="18">
        <f>'Outflows and calcs'!A25</f>
        <v>18354</v>
      </c>
      <c r="B23" s="54">
        <f>'Outflows and calcs'!W25/4</f>
        <v>465.33670380000024</v>
      </c>
      <c r="C23" s="12">
        <f>'Outflows and calcs'!X25</f>
        <v>134944.82400000005</v>
      </c>
      <c r="D23" s="42">
        <f>'[1]Calcs'!$V26</f>
        <v>0.2257918552036199</v>
      </c>
      <c r="E23" s="7">
        <v>1.15</v>
      </c>
      <c r="F23" s="55">
        <v>1</v>
      </c>
      <c r="G23" s="56">
        <f t="shared" si="1"/>
        <v>1.0950950149707268</v>
      </c>
      <c r="H23" s="56">
        <f t="shared" si="0"/>
        <v>0.9917872132595169</v>
      </c>
    </row>
    <row r="24" spans="1:8" ht="12.75">
      <c r="A24" s="18">
        <f>'Outflows and calcs'!A26</f>
        <v>18445</v>
      </c>
      <c r="B24" s="54">
        <f>'Outflows and calcs'!W26/4</f>
        <v>1273.5724082999996</v>
      </c>
      <c r="C24" s="12">
        <f>'Outflows and calcs'!X26</f>
        <v>141966.99600000004</v>
      </c>
      <c r="D24" s="42">
        <f>'[1]Calcs'!$V27</f>
        <v>0.23377703826955076</v>
      </c>
      <c r="E24" s="7">
        <v>1.16</v>
      </c>
      <c r="F24" s="55">
        <v>1</v>
      </c>
      <c r="G24" s="56">
        <f t="shared" si="1"/>
        <v>1.019550991577577</v>
      </c>
      <c r="H24" s="56">
        <f t="shared" si="0"/>
        <v>0.9686195379301461</v>
      </c>
    </row>
    <row r="25" spans="1:8" ht="12.75">
      <c r="A25" s="18">
        <f>'Outflows and calcs'!A27</f>
        <v>18537</v>
      </c>
      <c r="B25" s="54">
        <f>'Outflows and calcs'!W27/4</f>
        <v>3000.9695614000125</v>
      </c>
      <c r="C25" s="12">
        <f>'Outflows and calcs'!X27</f>
        <v>149322.11100000003</v>
      </c>
      <c r="D25" s="42">
        <f>'[1]Calcs'!$V28</f>
        <v>0.24021739130434783</v>
      </c>
      <c r="E25" s="7">
        <v>1.31</v>
      </c>
      <c r="F25" s="55">
        <v>1</v>
      </c>
      <c r="G25" s="56">
        <f t="shared" si="1"/>
        <v>1.0325799952220478</v>
      </c>
      <c r="H25" s="56">
        <f t="shared" si="0"/>
        <v>0.9760117300728046</v>
      </c>
    </row>
    <row r="26" spans="1:8" ht="12.75">
      <c r="A26" s="18">
        <f>'Outflows and calcs'!A28</f>
        <v>18629</v>
      </c>
      <c r="B26" s="54">
        <f>'Outflows and calcs'!W28/4</f>
        <v>1042.6703656999962</v>
      </c>
      <c r="C26" s="12">
        <f>'Outflows and calcs'!X28</f>
        <v>155700.647</v>
      </c>
      <c r="D26" s="42">
        <f>'[1]Calcs'!$V29</f>
        <v>0.2541956610724519</v>
      </c>
      <c r="E26" s="7">
        <v>1.34</v>
      </c>
      <c r="F26" s="55">
        <v>1</v>
      </c>
      <c r="G26" s="56">
        <f t="shared" si="1"/>
        <v>1.0054747158825679</v>
      </c>
      <c r="H26" s="56">
        <f t="shared" si="0"/>
        <v>0.9481047089634531</v>
      </c>
    </row>
    <row r="27" spans="1:8" ht="12.75">
      <c r="A27" s="18">
        <f>'Outflows and calcs'!A29</f>
        <v>18719</v>
      </c>
      <c r="B27" s="54">
        <f>'Outflows and calcs'!W29/4</f>
        <v>235.13576423999007</v>
      </c>
      <c r="C27" s="12">
        <f>'Outflows and calcs'!X29</f>
        <v>161462.918</v>
      </c>
      <c r="D27" s="42">
        <f>'[1]Calcs'!$V30</f>
        <v>0.25834658187599363</v>
      </c>
      <c r="E27" s="7">
        <v>1.47</v>
      </c>
      <c r="F27" s="55">
        <v>1</v>
      </c>
      <c r="G27" s="56">
        <f t="shared" si="1"/>
        <v>1.0270434023488961</v>
      </c>
      <c r="H27" s="56">
        <f t="shared" si="0"/>
        <v>0.9872289181649296</v>
      </c>
    </row>
    <row r="28" spans="1:8" ht="12.75">
      <c r="A28" s="18">
        <f>'Outflows and calcs'!A30</f>
        <v>18810</v>
      </c>
      <c r="B28" s="54">
        <f>'Outflows and calcs'!W30/4</f>
        <v>443.8418218500052</v>
      </c>
      <c r="C28" s="12">
        <f>'Outflows and calcs'!X30</f>
        <v>167244.94000000003</v>
      </c>
      <c r="D28" s="42">
        <f>'[1]Calcs'!$V31</f>
        <v>0.25569402664374735</v>
      </c>
      <c r="E28" s="7">
        <v>1.56</v>
      </c>
      <c r="F28" s="55">
        <v>1</v>
      </c>
      <c r="G28" s="56">
        <f t="shared" si="1"/>
        <v>1.048011935608003</v>
      </c>
      <c r="H28" s="56">
        <f t="shared" si="0"/>
        <v>1.0140870671400515</v>
      </c>
    </row>
    <row r="29" spans="1:8" ht="12.75">
      <c r="A29" s="18">
        <f>'Outflows and calcs'!A31</f>
        <v>18902</v>
      </c>
      <c r="B29" s="54">
        <f>'Outflows and calcs'!W31/4</f>
        <v>-240.54062812001257</v>
      </c>
      <c r="C29" s="12">
        <f>'Outflows and calcs'!X31</f>
        <v>173405.4340000001</v>
      </c>
      <c r="D29" s="42">
        <f>'[1]Calcs'!$V32</f>
        <v>0.2570621468926554</v>
      </c>
      <c r="E29" s="7">
        <v>1.54</v>
      </c>
      <c r="F29" s="55">
        <v>1</v>
      </c>
      <c r="G29" s="56">
        <f t="shared" si="1"/>
        <v>1.033970822393075</v>
      </c>
      <c r="H29" s="56">
        <f t="shared" si="0"/>
        <v>0.9985571055502298</v>
      </c>
    </row>
    <row r="30" spans="1:8" ht="12.75">
      <c r="A30" s="18">
        <f>'Outflows and calcs'!A32</f>
        <v>18994</v>
      </c>
      <c r="B30" s="54">
        <f>'Outflows and calcs'!W32/4</f>
        <v>-673.2006066399904</v>
      </c>
      <c r="C30" s="12">
        <f>'Outflows and calcs'!X32</f>
        <v>177131.99400000006</v>
      </c>
      <c r="D30" s="42">
        <f>'[1]Calcs'!$V33</f>
        <v>0.25577100646352724</v>
      </c>
      <c r="E30" s="7">
        <v>1.57</v>
      </c>
      <c r="F30" s="55">
        <v>1</v>
      </c>
      <c r="G30" s="56">
        <f t="shared" si="1"/>
        <v>1.0252598052202626</v>
      </c>
      <c r="H30" s="56">
        <f t="shared" si="0"/>
        <v>1.0089174677231842</v>
      </c>
    </row>
    <row r="31" spans="1:8" ht="12.75">
      <c r="A31" s="18">
        <f>'Outflows and calcs'!A33</f>
        <v>19085</v>
      </c>
      <c r="B31" s="54">
        <f>'Outflows and calcs'!W33/4</f>
        <v>2102.9504133600067</v>
      </c>
      <c r="C31" s="12">
        <f>'Outflows and calcs'!X33</f>
        <v>182379.34100000001</v>
      </c>
      <c r="D31" s="42">
        <f>'[1]Calcs'!$V34</f>
        <v>0.2535569105691057</v>
      </c>
      <c r="E31" s="7">
        <v>1.57</v>
      </c>
      <c r="F31" s="55">
        <v>1</v>
      </c>
      <c r="G31" s="56">
        <f t="shared" si="1"/>
        <v>1.0348142040192985</v>
      </c>
      <c r="H31" s="56">
        <f t="shared" si="0"/>
        <v>1.0126914194039047</v>
      </c>
    </row>
    <row r="32" spans="1:8" ht="12.75">
      <c r="A32" s="18">
        <f>'Outflows and calcs'!A34</f>
        <v>19176</v>
      </c>
      <c r="B32" s="54">
        <f>'Outflows and calcs'!W34/4</f>
        <v>1099.785295749998</v>
      </c>
      <c r="C32" s="12">
        <f>'Outflows and calcs'!X34</f>
        <v>178486.868</v>
      </c>
      <c r="D32" s="42">
        <f>'[1]Calcs'!$V35</f>
        <v>0.2600096478533526</v>
      </c>
      <c r="E32" s="7">
        <v>1.81</v>
      </c>
      <c r="F32" s="55">
        <v>1</v>
      </c>
      <c r="G32" s="56">
        <f t="shared" si="1"/>
        <v>0.9659002790602121</v>
      </c>
      <c r="H32" s="56">
        <f t="shared" si="0"/>
        <v>0.9790102926744423</v>
      </c>
    </row>
    <row r="33" spans="1:8" ht="12.75">
      <c r="A33" s="18">
        <f>'Outflows and calcs'!A35</f>
        <v>19268</v>
      </c>
      <c r="B33" s="54">
        <f>'Outflows and calcs'!W35/4</f>
        <v>-1803.147706499999</v>
      </c>
      <c r="C33" s="12">
        <f>'Outflows and calcs'!X35</f>
        <v>167682.56</v>
      </c>
      <c r="D33" s="42">
        <f>'[1]Calcs'!$V36</f>
        <v>0.25710419485791614</v>
      </c>
      <c r="E33" s="7">
        <v>1.74</v>
      </c>
      <c r="F33" s="55">
        <v>1</v>
      </c>
      <c r="G33" s="56">
        <f t="shared" si="1"/>
        <v>0.9562455471251505</v>
      </c>
      <c r="H33" s="56">
        <f t="shared" si="0"/>
        <v>1.015876818556884</v>
      </c>
    </row>
    <row r="34" spans="1:8" ht="12.75">
      <c r="A34" s="18">
        <f>'Outflows and calcs'!A36</f>
        <v>19360</v>
      </c>
      <c r="B34" s="54">
        <f>'Outflows and calcs'!W36/4</f>
        <v>-1436.8363040999989</v>
      </c>
      <c r="C34" s="12">
        <f>'Outflows and calcs'!X36</f>
        <v>166993.077</v>
      </c>
      <c r="D34" s="42">
        <f>'[1]Calcs'!$V37</f>
        <v>0.2541776605101143</v>
      </c>
      <c r="E34" s="7">
        <v>1.96</v>
      </c>
      <c r="F34" s="55">
        <v>1</v>
      </c>
      <c r="G34" s="56">
        <f t="shared" si="1"/>
        <v>0.9966012172578571</v>
      </c>
      <c r="H34" s="56">
        <f t="shared" si="0"/>
        <v>1.0159138202284022</v>
      </c>
    </row>
    <row r="35" spans="1:8" ht="12.75">
      <c r="A35" s="18">
        <f>'Outflows and calcs'!A37</f>
        <v>19450</v>
      </c>
      <c r="B35" s="54">
        <f>'Outflows and calcs'!W37/4</f>
        <v>1173.5979084999913</v>
      </c>
      <c r="C35" s="12">
        <f>'Outflows and calcs'!X37</f>
        <v>157024.952</v>
      </c>
      <c r="D35" s="42">
        <f>'[1]Calcs'!$V38</f>
        <v>0.2547294324681038</v>
      </c>
      <c r="E35" s="7">
        <v>2.19</v>
      </c>
      <c r="F35" s="55">
        <v>1</v>
      </c>
      <c r="G35" s="56">
        <f t="shared" si="1"/>
        <v>0.929667176472956</v>
      </c>
      <c r="H35" s="56">
        <f t="shared" si="0"/>
        <v>1.0027232761121818</v>
      </c>
    </row>
    <row r="36" spans="1:8" ht="12.75">
      <c r="A36" s="18">
        <f>'Outflows and calcs'!A38</f>
        <v>19541</v>
      </c>
      <c r="B36" s="54">
        <f>'Outflows and calcs'!W38/4</f>
        <v>3270.6191294700034</v>
      </c>
      <c r="C36" s="12">
        <f>'Outflows and calcs'!X38</f>
        <v>151847.64900000003</v>
      </c>
      <c r="D36" s="42">
        <f>'[1]Calcs'!$V39</f>
        <v>0.25754164790634854</v>
      </c>
      <c r="E36" s="7">
        <v>2.04</v>
      </c>
      <c r="F36" s="55">
        <v>1</v>
      </c>
      <c r="G36" s="56">
        <f t="shared" si="1"/>
        <v>0.9639433148614213</v>
      </c>
      <c r="H36" s="56">
        <f t="shared" si="0"/>
        <v>0.994495757066844</v>
      </c>
    </row>
    <row r="37" spans="1:8" ht="12.75">
      <c r="A37" s="18">
        <f>'Outflows and calcs'!A39</f>
        <v>19633</v>
      </c>
      <c r="B37" s="54">
        <f>'Outflows and calcs'!W39/4</f>
        <v>-1.214127999998027</v>
      </c>
      <c r="C37" s="12">
        <f>'Outflows and calcs'!X39</f>
        <v>166776.805</v>
      </c>
      <c r="D37" s="42">
        <f>'[1]Calcs'!$V40</f>
        <v>0.2548828125</v>
      </c>
      <c r="E37" s="7">
        <v>1.38</v>
      </c>
      <c r="F37" s="55">
        <v>1</v>
      </c>
      <c r="G37" s="56">
        <f t="shared" si="1"/>
        <v>1.1313126945848049</v>
      </c>
      <c r="H37" s="56">
        <f t="shared" si="0"/>
        <v>1.0155848006058508</v>
      </c>
    </row>
    <row r="38" spans="1:8" ht="12.75">
      <c r="A38" s="18">
        <f>'Outflows and calcs'!A40</f>
        <v>19725</v>
      </c>
      <c r="B38" s="54">
        <f>'Outflows and calcs'!W40/4</f>
        <v>-2610.8337530000063</v>
      </c>
      <c r="C38" s="12">
        <f>'Outflows and calcs'!X40</f>
        <v>181028.687</v>
      </c>
      <c r="D38" s="42">
        <f>'[1]Calcs'!$V41</f>
        <v>0.25356265356265356</v>
      </c>
      <c r="E38" s="7">
        <v>1.18</v>
      </c>
      <c r="F38" s="55">
        <v>1</v>
      </c>
      <c r="G38" s="56">
        <f t="shared" si="1"/>
        <v>1.0910988971673823</v>
      </c>
      <c r="H38" s="56">
        <f t="shared" si="0"/>
        <v>1.0086744029910066</v>
      </c>
    </row>
    <row r="39" spans="1:8" ht="12.75">
      <c r="A39" s="18">
        <f>'Outflows and calcs'!A41</f>
        <v>19815</v>
      </c>
      <c r="B39" s="54">
        <f>'Outflows and calcs'!W41/4</f>
        <v>-659.0419187999967</v>
      </c>
      <c r="C39" s="12">
        <f>'Outflows and calcs'!X41</f>
        <v>196074.856</v>
      </c>
      <c r="D39" s="42">
        <f>'[1]Calcs'!$V42</f>
        <v>0.2538423401090729</v>
      </c>
      <c r="E39" s="7">
        <v>0.97</v>
      </c>
      <c r="F39" s="55">
        <v>1</v>
      </c>
      <c r="G39" s="56">
        <f t="shared" si="1"/>
        <v>1.0674992334781326</v>
      </c>
      <c r="H39" s="56">
        <f t="shared" si="0"/>
        <v>1.001844937615172</v>
      </c>
    </row>
    <row r="40" spans="1:8" ht="12.75">
      <c r="A40" s="18">
        <f>'Outflows and calcs'!A42</f>
        <v>19906</v>
      </c>
      <c r="B40" s="54">
        <f>'Outflows and calcs'!W42/4</f>
        <v>3296.2569471000056</v>
      </c>
      <c r="C40" s="12">
        <f>'Outflows and calcs'!X42</f>
        <v>213120.788</v>
      </c>
      <c r="D40" s="42">
        <f>'[1]Calcs'!$V43</f>
        <v>0.25801886792452833</v>
      </c>
      <c r="E40" s="7">
        <v>0.72</v>
      </c>
      <c r="F40" s="55">
        <v>1</v>
      </c>
      <c r="G40" s="56">
        <f t="shared" si="1"/>
        <v>1.0659805323477576</v>
      </c>
      <c r="H40" s="56">
        <f t="shared" si="0"/>
        <v>0.9861988382115817</v>
      </c>
    </row>
    <row r="41" spans="1:8" ht="12.75">
      <c r="A41" s="18">
        <f>'Outflows and calcs'!A43</f>
        <v>19998</v>
      </c>
      <c r="B41" s="54">
        <f>'Outflows and calcs'!W43/4</f>
        <v>383.86354570000094</v>
      </c>
      <c r="C41" s="12">
        <f>'Outflows and calcs'!X43</f>
        <v>214488.892</v>
      </c>
      <c r="D41" s="42">
        <f>'[1]Calcs'!$V44</f>
        <v>0.2597752808988764</v>
      </c>
      <c r="E41" s="7">
        <v>0.98</v>
      </c>
      <c r="F41" s="55">
        <v>1</v>
      </c>
      <c r="G41" s="56">
        <f t="shared" si="1"/>
        <v>1.015081315540762</v>
      </c>
      <c r="H41" s="56">
        <f t="shared" si="0"/>
        <v>0.9950265513808189</v>
      </c>
    </row>
    <row r="42" spans="1:8" ht="12.75">
      <c r="A42" s="18">
        <f>'Outflows and calcs'!A44</f>
        <v>20090</v>
      </c>
      <c r="B42" s="54">
        <f>'Outflows and calcs'!W44/4</f>
        <v>-46.02986050000777</v>
      </c>
      <c r="C42" s="12">
        <f>'Outflows and calcs'!X44</f>
        <v>223434.87900000002</v>
      </c>
      <c r="D42" s="42">
        <f>'[1]Calcs'!$V45</f>
        <v>0.26044624746450307</v>
      </c>
      <c r="E42" s="7">
        <v>1.22</v>
      </c>
      <c r="F42" s="55">
        <v>1</v>
      </c>
      <c r="G42" s="56">
        <f t="shared" si="1"/>
        <v>1.0408143903784821</v>
      </c>
      <c r="H42" s="56">
        <f t="shared" si="0"/>
        <v>0.9998674692848892</v>
      </c>
    </row>
    <row r="43" spans="1:8" ht="12.75">
      <c r="A43" s="18">
        <f>'Outflows and calcs'!A45</f>
        <v>20180</v>
      </c>
      <c r="B43" s="54">
        <f>'Outflows and calcs'!W45/4</f>
        <v>-8.429188500020246</v>
      </c>
      <c r="C43" s="12">
        <f>'Outflows and calcs'!X45</f>
        <v>243990.09</v>
      </c>
      <c r="D43" s="42">
        <f>'[1]Calcs'!$V46</f>
        <v>0.25893536121673</v>
      </c>
      <c r="E43" s="7">
        <v>1.59</v>
      </c>
      <c r="F43" s="55">
        <v>1</v>
      </c>
      <c r="G43" s="56">
        <f t="shared" si="1"/>
        <v>1.0981622113761498</v>
      </c>
      <c r="H43" s="56">
        <f t="shared" si="0"/>
        <v>1.008902790610396</v>
      </c>
    </row>
    <row r="44" spans="1:8" ht="12.75">
      <c r="A44" s="18">
        <f>'Outflows and calcs'!A46</f>
        <v>20271</v>
      </c>
      <c r="B44" s="54">
        <f>'Outflows and calcs'!W46/4</f>
        <v>1294.1331481000148</v>
      </c>
      <c r="C44" s="12">
        <f>'Outflows and calcs'!X46</f>
        <v>258940.727</v>
      </c>
      <c r="D44" s="42">
        <f>'[1]Calcs'!$V47</f>
        <v>0.2623873873873874</v>
      </c>
      <c r="E44" s="7">
        <v>1.6</v>
      </c>
      <c r="F44" s="55">
        <v>1</v>
      </c>
      <c r="G44" s="56">
        <f t="shared" si="1"/>
        <v>1.0472786688297946</v>
      </c>
      <c r="H44" s="56">
        <f t="shared" si="0"/>
        <v>0.9907664841136439</v>
      </c>
    </row>
    <row r="45" spans="1:8" ht="12.75">
      <c r="A45" s="18">
        <f>'Outflows and calcs'!A47</f>
        <v>20363</v>
      </c>
      <c r="B45" s="54">
        <f>'Outflows and calcs'!W47/4</f>
        <v>-1186.1049857999974</v>
      </c>
      <c r="C45" s="12">
        <f>'Outflows and calcs'!X47</f>
        <v>263085.503</v>
      </c>
      <c r="D45" s="42">
        <f>'[1]Calcs'!$V48</f>
        <v>0.27125506072874495</v>
      </c>
      <c r="E45" s="7">
        <v>2.23</v>
      </c>
      <c r="F45" s="55">
        <v>1</v>
      </c>
      <c r="G45" s="56">
        <f t="shared" si="1"/>
        <v>0.9877899047209637</v>
      </c>
      <c r="H45" s="56">
        <f t="shared" si="0"/>
        <v>0.9711779615436335</v>
      </c>
    </row>
    <row r="46" spans="1:8" ht="12.75">
      <c r="A46" s="18">
        <f>'Outflows and calcs'!A48</f>
        <v>20455</v>
      </c>
      <c r="B46" s="54">
        <f>'Outflows and calcs'!W48/4</f>
        <v>-4500.447969500011</v>
      </c>
      <c r="C46" s="12">
        <f>'Outflows and calcs'!X48</f>
        <v>286796.445</v>
      </c>
      <c r="D46" s="42">
        <f>'[1]Calcs'!$V49</f>
        <v>0.2778411250475104</v>
      </c>
      <c r="E46" s="7">
        <v>2.41</v>
      </c>
      <c r="F46" s="55">
        <v>1</v>
      </c>
      <c r="G46" s="56">
        <f t="shared" si="1"/>
        <v>1.059777113521</v>
      </c>
      <c r="H46" s="56">
        <f t="shared" si="0"/>
        <v>0.9817384220772389</v>
      </c>
    </row>
    <row r="47" spans="1:8" ht="12.75">
      <c r="A47" s="18">
        <f>'Outflows and calcs'!A49</f>
        <v>20546</v>
      </c>
      <c r="B47" s="54">
        <f>'Outflows and calcs'!W49/4</f>
        <v>-4107.352798449985</v>
      </c>
      <c r="C47" s="12">
        <f>'Outflows and calcs'!X49</f>
        <v>277171.278</v>
      </c>
      <c r="D47" s="42">
        <f>'[1]Calcs'!$V50</f>
        <v>0.275211701308699</v>
      </c>
      <c r="E47" s="7">
        <v>2.6</v>
      </c>
      <c r="F47" s="55">
        <v>1</v>
      </c>
      <c r="G47" s="56">
        <f t="shared" si="1"/>
        <v>0.9599804346569982</v>
      </c>
      <c r="H47" s="56">
        <f t="shared" si="0"/>
        <v>1.0156367498066357</v>
      </c>
    </row>
    <row r="48" spans="1:8" ht="12.75">
      <c r="A48" s="18">
        <f>'Outflows and calcs'!A50</f>
        <v>20637</v>
      </c>
      <c r="B48" s="54">
        <f>'Outflows and calcs'!W50/4</f>
        <v>2196.129568080012</v>
      </c>
      <c r="C48" s="12">
        <f>'Outflows and calcs'!X50</f>
        <v>272212.065</v>
      </c>
      <c r="D48" s="42">
        <f>'[1]Calcs'!$V51</f>
        <v>0.2841487279843444</v>
      </c>
      <c r="E48" s="7">
        <v>2.31</v>
      </c>
      <c r="F48" s="55">
        <v>1</v>
      </c>
      <c r="G48" s="56">
        <f t="shared" si="1"/>
        <v>0.9363997544039</v>
      </c>
      <c r="H48" s="56">
        <f t="shared" si="0"/>
        <v>0.9748436297151656</v>
      </c>
    </row>
    <row r="49" spans="1:8" ht="12.75">
      <c r="A49" s="18">
        <f>'Outflows and calcs'!A51</f>
        <v>20729</v>
      </c>
      <c r="B49" s="54">
        <f>'Outflows and calcs'!W51/4</f>
        <v>490.47868519996905</v>
      </c>
      <c r="C49" s="12">
        <f>'Outflows and calcs'!X51</f>
        <v>293702.876</v>
      </c>
      <c r="D49" s="42">
        <f>'[1]Calcs'!$V52</f>
        <v>0.2823854660347552</v>
      </c>
      <c r="E49" s="7">
        <v>2.9</v>
      </c>
      <c r="F49" s="55">
        <v>1</v>
      </c>
      <c r="G49" s="56">
        <f t="shared" si="1"/>
        <v>1.0937536340027652</v>
      </c>
      <c r="H49" s="56">
        <f t="shared" si="0"/>
        <v>1.0120552268553362</v>
      </c>
    </row>
    <row r="50" spans="1:8" ht="12.75">
      <c r="A50" s="18">
        <f>'Outflows and calcs'!A52</f>
        <v>20821</v>
      </c>
      <c r="B50" s="54">
        <f>'Outflows and calcs'!W52/4</f>
        <v>-1496.2490262599786</v>
      </c>
      <c r="C50" s="12">
        <f>'Outflows and calcs'!X52</f>
        <v>282347.908</v>
      </c>
      <c r="D50" s="42">
        <f>'[1]Calcs'!$V53</f>
        <v>0.28921962992759453</v>
      </c>
      <c r="E50" s="7">
        <v>3.11</v>
      </c>
      <c r="F50" s="55">
        <v>1</v>
      </c>
      <c r="G50" s="56">
        <f t="shared" si="1"/>
        <v>0.9402924583601611</v>
      </c>
      <c r="H50" s="56">
        <f t="shared" si="0"/>
        <v>0.9834490167030303</v>
      </c>
    </row>
    <row r="51" spans="1:8" ht="12.75">
      <c r="A51" s="18">
        <f>'Outflows and calcs'!A53</f>
        <v>20911</v>
      </c>
      <c r="B51" s="54">
        <f>'Outflows and calcs'!W53/4</f>
        <v>-760.7287079399839</v>
      </c>
      <c r="C51" s="12">
        <f>'Outflows and calcs'!X53</f>
        <v>301009.984</v>
      </c>
      <c r="D51" s="42">
        <f>'[1]Calcs'!$V54</f>
        <v>0.2899193548387097</v>
      </c>
      <c r="E51" s="7">
        <v>3.07</v>
      </c>
      <c r="F51" s="55">
        <v>1</v>
      </c>
      <c r="G51" s="56">
        <f t="shared" si="1"/>
        <v>1.0582236814559858</v>
      </c>
      <c r="H51" s="56">
        <f t="shared" si="0"/>
        <v>1.0053427192276752</v>
      </c>
    </row>
    <row r="52" spans="1:8" ht="12.75">
      <c r="A52" s="18">
        <f>'Outflows and calcs'!A54</f>
        <v>21002</v>
      </c>
      <c r="B52" s="54">
        <f>'Outflows and calcs'!W54/4</f>
        <v>1437.16742739997</v>
      </c>
      <c r="C52" s="12">
        <f>'Outflows and calcs'!X54</f>
        <v>272317.178</v>
      </c>
      <c r="D52" s="42">
        <f>'[1]Calcs'!$V55</f>
        <v>0.28773030184241477</v>
      </c>
      <c r="E52" s="7">
        <v>3.16</v>
      </c>
      <c r="F52" s="55">
        <v>1</v>
      </c>
      <c r="G52" s="56">
        <f t="shared" si="1"/>
        <v>0.9090337654584241</v>
      </c>
      <c r="H52" s="56">
        <f t="shared" si="0"/>
        <v>1.0153413944114222</v>
      </c>
    </row>
    <row r="53" spans="1:8" ht="12.75">
      <c r="A53" s="18">
        <f>'Outflows and calcs'!A55</f>
        <v>21094</v>
      </c>
      <c r="B53" s="54">
        <f>'Outflows and calcs'!W55/4</f>
        <v>1312.8044903000136</v>
      </c>
      <c r="C53" s="12">
        <f>'Outflows and calcs'!X55</f>
        <v>272585.1</v>
      </c>
      <c r="D53" s="42">
        <f>'[1]Calcs'!$V56</f>
        <v>0.2798796216680997</v>
      </c>
      <c r="E53" s="7">
        <v>3.58</v>
      </c>
      <c r="F53" s="55">
        <v>1</v>
      </c>
      <c r="G53" s="56">
        <f t="shared" si="1"/>
        <v>1.0343392100989446</v>
      </c>
      <c r="H53" s="56">
        <f t="shared" si="0"/>
        <v>1.0361717994991275</v>
      </c>
    </row>
    <row r="54" spans="1:8" ht="12.75">
      <c r="A54" s="18">
        <f>'Outflows and calcs'!A56</f>
        <v>21186</v>
      </c>
      <c r="B54" s="54">
        <f>'Outflows and calcs'!W56/4</f>
        <v>1158.9650226799938</v>
      </c>
      <c r="C54" s="12">
        <f>'Outflows and calcs'!X56</f>
        <v>293397.815</v>
      </c>
      <c r="D54" s="42">
        <f>'[1]Calcs'!$V57</f>
        <v>0.2825782344698739</v>
      </c>
      <c r="E54" s="7">
        <v>2.44</v>
      </c>
      <c r="F54" s="55">
        <v>1</v>
      </c>
      <c r="G54" s="56">
        <f t="shared" si="1"/>
        <v>1.0708900818569373</v>
      </c>
      <c r="H54" s="56">
        <f t="shared" si="0"/>
        <v>0.9993145608393794</v>
      </c>
    </row>
    <row r="55" spans="1:8" ht="12.75">
      <c r="A55" s="18">
        <f>'Outflows and calcs'!A57</f>
        <v>21276</v>
      </c>
      <c r="B55" s="54">
        <f>'Outflows and calcs'!W57/4</f>
        <v>-333.4652879000064</v>
      </c>
      <c r="C55" s="12">
        <f>'Outflows and calcs'!X57</f>
        <v>308847.352</v>
      </c>
      <c r="D55" s="42">
        <f>'[1]Calcs'!$V58</f>
        <v>0.28166986564299423</v>
      </c>
      <c r="E55" s="7">
        <v>1.13</v>
      </c>
      <c r="F55" s="55">
        <v>1</v>
      </c>
      <c r="G55" s="56">
        <f t="shared" si="1"/>
        <v>1.0600022077601616</v>
      </c>
      <c r="H55" s="56">
        <f t="shared" si="0"/>
        <v>1.009344613599816</v>
      </c>
    </row>
    <row r="56" spans="1:8" ht="12.75">
      <c r="A56" s="18">
        <f>'Outflows and calcs'!A58</f>
        <v>21367</v>
      </c>
      <c r="B56" s="54">
        <f>'Outflows and calcs'!W58/4</f>
        <v>2725.725701000016</v>
      </c>
      <c r="C56" s="12">
        <f>'Outflows and calcs'!X58</f>
        <v>339420.41599999997</v>
      </c>
      <c r="D56" s="42">
        <f>'[1]Calcs'!$V59</f>
        <v>0.28880070546737213</v>
      </c>
      <c r="E56" s="7">
        <v>0.91</v>
      </c>
      <c r="F56" s="55">
        <v>1</v>
      </c>
      <c r="G56" s="56">
        <f t="shared" si="1"/>
        <v>1.070775730066772</v>
      </c>
      <c r="H56" s="56">
        <f t="shared" si="0"/>
        <v>0.9780640340068277</v>
      </c>
    </row>
    <row r="57" spans="1:8" ht="12.75">
      <c r="A57" s="18">
        <f>'Outflows and calcs'!A59</f>
        <v>21459</v>
      </c>
      <c r="B57" s="54">
        <f>'Outflows and calcs'!W59/4</f>
        <v>-2080.092729600001</v>
      </c>
      <c r="C57" s="12">
        <f>'Outflows and calcs'!X59</f>
        <v>350557.424</v>
      </c>
      <c r="D57" s="42">
        <f>'[1]Calcs'!$V60</f>
        <v>0.29409401366010446</v>
      </c>
      <c r="E57" s="7">
        <v>2.63</v>
      </c>
      <c r="F57" s="55">
        <v>1</v>
      </c>
      <c r="G57" s="56">
        <f t="shared" si="1"/>
        <v>1.0222531041176568</v>
      </c>
      <c r="H57" s="56">
        <f t="shared" si="0"/>
        <v>0.9842353588565308</v>
      </c>
    </row>
    <row r="58" spans="1:8" ht="12.75">
      <c r="A58" s="18">
        <f>'Outflows and calcs'!A60</f>
        <v>21551</v>
      </c>
      <c r="B58" s="54">
        <f>'Outflows and calcs'!W60/4</f>
        <v>-994.0326074000059</v>
      </c>
      <c r="C58" s="12">
        <f>'Outflows and calcs'!X60</f>
        <v>360827.231</v>
      </c>
      <c r="D58" s="42">
        <f>'[1]Calcs'!$V61</f>
        <v>0.28973384030418253</v>
      </c>
      <c r="E58" s="7">
        <v>2.82</v>
      </c>
      <c r="F58" s="55">
        <v>1</v>
      </c>
      <c r="G58" s="56">
        <f t="shared" si="1"/>
        <v>1.0388517357588078</v>
      </c>
      <c r="H58" s="56">
        <f t="shared" si="0"/>
        <v>1.0217228387582529</v>
      </c>
    </row>
    <row r="59" spans="1:8" ht="12.75">
      <c r="A59" s="18">
        <f>'Outflows and calcs'!A61</f>
        <v>21641</v>
      </c>
      <c r="B59" s="54">
        <f>'Outflows and calcs'!W61/4</f>
        <v>1209.1226551000075</v>
      </c>
      <c r="C59" s="12">
        <f>'Outflows and calcs'!X61</f>
        <v>375270.268</v>
      </c>
      <c r="D59" s="42">
        <f>'[1]Calcs'!$V62</f>
        <v>0.28721174004192873</v>
      </c>
      <c r="E59" s="7">
        <v>2.95</v>
      </c>
      <c r="F59" s="55">
        <v>1</v>
      </c>
      <c r="G59" s="56">
        <f t="shared" si="1"/>
        <v>1.0464055203216223</v>
      </c>
      <c r="H59" s="56">
        <f t="shared" si="0"/>
        <v>1.0158932355471677</v>
      </c>
    </row>
    <row r="60" spans="1:8" ht="12.75">
      <c r="A60" s="18">
        <f>'Outflows and calcs'!A62</f>
        <v>21732</v>
      </c>
      <c r="B60" s="54">
        <f>'Outflows and calcs'!W62/4</f>
        <v>3508.741576199993</v>
      </c>
      <c r="C60" s="12">
        <f>'Outflows and calcs'!X62</f>
        <v>367562.52</v>
      </c>
      <c r="D60" s="42">
        <f>'[1]Calcs'!$V63</f>
        <v>0.28694673668417103</v>
      </c>
      <c r="E60" s="7">
        <v>3.2</v>
      </c>
      <c r="F60" s="55">
        <v>1</v>
      </c>
      <c r="G60" s="56">
        <f t="shared" si="1"/>
        <v>0.983587372686133</v>
      </c>
      <c r="H60" s="56">
        <f t="shared" si="0"/>
        <v>1.0083053390608514</v>
      </c>
    </row>
    <row r="61" spans="1:8" ht="12.75">
      <c r="A61" s="18">
        <f>'Outflows and calcs'!A63</f>
        <v>21824</v>
      </c>
      <c r="B61" s="54">
        <f>'Outflows and calcs'!W63/4</f>
        <v>127.24784139998724</v>
      </c>
      <c r="C61" s="12">
        <f>'Outflows and calcs'!X63</f>
        <v>386289.28</v>
      </c>
      <c r="D61" s="42">
        <f>'[1]Calcs'!$V64</f>
        <v>0.28773584905660377</v>
      </c>
      <c r="E61" s="7">
        <v>4.05</v>
      </c>
      <c r="F61" s="55">
        <v>1</v>
      </c>
      <c r="G61" s="56">
        <f t="shared" si="1"/>
        <v>1.057612260121783</v>
      </c>
      <c r="H61" s="56">
        <f t="shared" si="0"/>
        <v>1.005235571187879</v>
      </c>
    </row>
    <row r="62" spans="1:8" ht="12.75">
      <c r="A62" s="18">
        <f>'Outflows and calcs'!A64</f>
        <v>21916</v>
      </c>
      <c r="B62" s="54">
        <f>'Outflows and calcs'!W64/4</f>
        <v>-2081.5711745999924</v>
      </c>
      <c r="C62" s="12">
        <f>'Outflows and calcs'!X64</f>
        <v>368255.49199999997</v>
      </c>
      <c r="D62" s="42">
        <f>'[1]Calcs'!$V65</f>
        <v>0.291844087782509</v>
      </c>
      <c r="E62" s="7">
        <v>4.35</v>
      </c>
      <c r="F62" s="55">
        <v>1</v>
      </c>
      <c r="G62" s="56">
        <f t="shared" si="1"/>
        <v>0.9402250846821256</v>
      </c>
      <c r="H62" s="56">
        <f t="shared" si="0"/>
        <v>0.9959056451570208</v>
      </c>
    </row>
    <row r="63" spans="1:8" ht="12.75">
      <c r="A63" s="18">
        <f>'Outflows and calcs'!A65</f>
        <v>22007</v>
      </c>
      <c r="B63" s="54">
        <f>'Outflows and calcs'!W65/4</f>
        <v>550.293262200013</v>
      </c>
      <c r="C63" s="12">
        <f>'Outflows and calcs'!X65</f>
        <v>378139.821</v>
      </c>
      <c r="D63" s="42">
        <f>'[1]Calcs'!$V66</f>
        <v>0.29087591240875915</v>
      </c>
      <c r="E63" s="7">
        <v>3.23</v>
      </c>
      <c r="F63" s="55">
        <v>1</v>
      </c>
      <c r="G63" s="56">
        <f t="shared" si="1"/>
        <v>1.0246062578441195</v>
      </c>
      <c r="H63" s="56">
        <f t="shared" si="0"/>
        <v>1.014239679711134</v>
      </c>
    </row>
    <row r="64" spans="1:8" ht="12.75">
      <c r="A64" s="18">
        <f>'Outflows and calcs'!A66</f>
        <v>22098</v>
      </c>
      <c r="B64" s="54">
        <f>'Outflows and calcs'!W66/4</f>
        <v>3162.379822359997</v>
      </c>
      <c r="C64" s="12">
        <f>'Outflows and calcs'!X66</f>
        <v>354840.338</v>
      </c>
      <c r="D64" s="42">
        <f>'[1]Calcs'!$V67</f>
        <v>0.288913362701909</v>
      </c>
      <c r="E64" s="7">
        <v>2.3</v>
      </c>
      <c r="F64" s="55">
        <v>1</v>
      </c>
      <c r="G64" s="56">
        <f t="shared" si="1"/>
        <v>0.9462135278957101</v>
      </c>
      <c r="H64" s="56">
        <f t="shared" si="0"/>
        <v>1.014922718212931</v>
      </c>
    </row>
    <row r="65" spans="1:8" ht="12.75">
      <c r="A65" s="18">
        <f>'Outflows and calcs'!A67</f>
        <v>22190</v>
      </c>
      <c r="B65" s="54">
        <f>'Outflows and calcs'!W67/4</f>
        <v>151.2546057999948</v>
      </c>
      <c r="C65" s="12">
        <f>'Outflows and calcs'!X67</f>
        <v>398091.16000000003</v>
      </c>
      <c r="D65" s="42">
        <f>'[1]Calcs'!$V68</f>
        <v>0.28434237995824635</v>
      </c>
      <c r="E65" s="7">
        <v>2.3</v>
      </c>
      <c r="F65" s="55">
        <v>1</v>
      </c>
      <c r="G65" s="56">
        <f t="shared" si="1"/>
        <v>1.1488352990098123</v>
      </c>
      <c r="H65" s="56">
        <f t="shared" si="0"/>
        <v>1.021918064342409</v>
      </c>
    </row>
    <row r="66" spans="1:8" ht="12.75">
      <c r="A66" s="18">
        <f>'Outflows and calcs'!A68</f>
        <v>22282</v>
      </c>
      <c r="B66" s="54">
        <f>'Outflows and calcs'!W68/4</f>
        <v>-963.3600971999922</v>
      </c>
      <c r="C66" s="12">
        <f>'Outflows and calcs'!X68</f>
        <v>447572.713</v>
      </c>
      <c r="D66" s="42">
        <f>'[1]Calcs'!$V69</f>
        <v>0.2869387755102041</v>
      </c>
      <c r="E66" s="7">
        <v>2.24</v>
      </c>
      <c r="F66" s="55">
        <v>1</v>
      </c>
      <c r="G66" s="56">
        <f t="shared" si="1"/>
        <v>1.114503670597721</v>
      </c>
      <c r="H66" s="56">
        <f t="shared" si="0"/>
        <v>0.9966493658255553</v>
      </c>
    </row>
    <row r="67" spans="1:8" ht="12.75">
      <c r="A67" s="18">
        <f>'Outflows and calcs'!A69</f>
        <v>22372</v>
      </c>
      <c r="B67" s="54">
        <f>'Outflows and calcs'!W69/4</f>
        <v>434.93346020001354</v>
      </c>
      <c r="C67" s="12">
        <f>'Outflows and calcs'!X69</f>
        <v>447344.406</v>
      </c>
      <c r="D67" s="42">
        <f>'[1]Calcs'!$V70</f>
        <v>0.2878845423471325</v>
      </c>
      <c r="E67" s="7">
        <v>2.29</v>
      </c>
      <c r="F67" s="55">
        <v>1</v>
      </c>
      <c r="G67" s="56">
        <f t="shared" si="1"/>
        <v>0.9940539355274679</v>
      </c>
      <c r="H67" s="56">
        <f t="shared" si="0"/>
        <v>1.002296373054763</v>
      </c>
    </row>
    <row r="68" spans="1:8" ht="12.75">
      <c r="A68" s="18">
        <f>'Outflows and calcs'!A70</f>
        <v>22463</v>
      </c>
      <c r="B68" s="54">
        <f>'Outflows and calcs'!W70/4</f>
        <v>4180.129469219961</v>
      </c>
      <c r="C68" s="12">
        <f>'Outflows and calcs'!X70</f>
        <v>456362.211</v>
      </c>
      <c r="D68" s="42">
        <f>'[1]Calcs'!$V71</f>
        <v>0.2882661996497373</v>
      </c>
      <c r="E68" s="7">
        <v>2.24</v>
      </c>
      <c r="F68" s="55">
        <v>1</v>
      </c>
      <c r="G68" s="56">
        <f t="shared" si="1"/>
        <v>1.0197801203876942</v>
      </c>
      <c r="H68" s="56">
        <f t="shared" si="0"/>
        <v>1.0043934450305703</v>
      </c>
    </row>
    <row r="69" spans="1:8" ht="12.75">
      <c r="A69" s="18">
        <f>'Outflows and calcs'!A71</f>
        <v>22555</v>
      </c>
      <c r="B69" s="54">
        <f>'Outflows and calcs'!W71/4</f>
        <v>-423.6101156999912</v>
      </c>
      <c r="C69" s="12">
        <f>'Outflows and calcs'!X71</f>
        <v>470031.856</v>
      </c>
      <c r="D69" s="42">
        <f>'[1]Calcs'!$V72</f>
        <v>0.290144727773949</v>
      </c>
      <c r="E69" s="7">
        <v>2.3</v>
      </c>
      <c r="F69" s="55">
        <v>1</v>
      </c>
      <c r="G69" s="56">
        <f t="shared" si="1"/>
        <v>1.0324447892574424</v>
      </c>
      <c r="H69" s="56">
        <f t="shared" si="0"/>
        <v>0.9990892910300303</v>
      </c>
    </row>
    <row r="70" spans="1:8" ht="12.75">
      <c r="A70" s="18">
        <f>'Outflows and calcs'!A72</f>
        <v>22647</v>
      </c>
      <c r="B70" s="54">
        <f>'Outflows and calcs'!W72/4</f>
        <v>1930.3422571000049</v>
      </c>
      <c r="C70" s="12">
        <f>'Outflows and calcs'!X72</f>
        <v>464951.071</v>
      </c>
      <c r="D70" s="42">
        <f>'[1]Calcs'!$V73</f>
        <v>0.2909209241783274</v>
      </c>
      <c r="E70" s="7">
        <v>2.72</v>
      </c>
      <c r="F70" s="55">
        <v>1</v>
      </c>
      <c r="G70" s="56">
        <f t="shared" si="1"/>
        <v>0.9856500884820822</v>
      </c>
      <c r="H70" s="56">
        <f t="shared" si="0"/>
        <v>1.0030665920055133</v>
      </c>
    </row>
    <row r="71" spans="1:8" ht="12.75">
      <c r="A71" s="18">
        <f>'Outflows and calcs'!A73</f>
        <v>22737</v>
      </c>
      <c r="B71" s="54">
        <f>'Outflows and calcs'!W73/4</f>
        <v>2300.5562531999985</v>
      </c>
      <c r="C71" s="12">
        <f>'Outflows and calcs'!X73</f>
        <v>362903.012</v>
      </c>
      <c r="D71" s="42">
        <f>'[1]Calcs'!$V74</f>
        <v>0.28866995073891627</v>
      </c>
      <c r="E71" s="7">
        <v>2.73</v>
      </c>
      <c r="F71" s="55">
        <v>1</v>
      </c>
      <c r="G71" s="56">
        <f t="shared" si="1"/>
        <v>0.7907567070936399</v>
      </c>
      <c r="H71" s="56">
        <f aca="true" t="shared" si="2" ref="H71:H134">(1+E70/400)/(D71/D70)</f>
        <v>1.014650765391403</v>
      </c>
    </row>
    <row r="72" spans="1:8" ht="12.75">
      <c r="A72" s="18">
        <f>'Outflows and calcs'!A74</f>
        <v>22828</v>
      </c>
      <c r="B72" s="54">
        <f>'Outflows and calcs'!W74/4</f>
        <v>8027.4573404000075</v>
      </c>
      <c r="C72" s="12">
        <f>'Outflows and calcs'!X74</f>
        <v>382751.76300000004</v>
      </c>
      <c r="D72" s="42">
        <f>'[1]Calcs'!$V75</f>
        <v>0.2880645161290322</v>
      </c>
      <c r="E72" s="7">
        <v>2.92</v>
      </c>
      <c r="F72" s="55">
        <v>1</v>
      </c>
      <c r="G72" s="56">
        <f aca="true" t="shared" si="3" ref="G72:G135">(C72*D71/D72+B71)/C71</f>
        <v>1.0632503682416303</v>
      </c>
      <c r="H72" s="56">
        <f t="shared" si="2"/>
        <v>1.008941077013885</v>
      </c>
    </row>
    <row r="73" spans="1:8" ht="12.75">
      <c r="A73" s="18">
        <f>'Outflows and calcs'!A75</f>
        <v>22920</v>
      </c>
      <c r="B73" s="54">
        <f>'Outflows and calcs'!W75/4</f>
        <v>1985.7369569999923</v>
      </c>
      <c r="C73" s="12">
        <f>'Outflows and calcs'!X75</f>
        <v>461756.573</v>
      </c>
      <c r="D73" s="42">
        <f>'[1]Calcs'!$V76</f>
        <v>0.2871452420701169</v>
      </c>
      <c r="E73" s="7">
        <v>2.74</v>
      </c>
      <c r="F73" s="55">
        <v>1</v>
      </c>
      <c r="G73" s="56">
        <f t="shared" si="3"/>
        <v>1.2312479133940877</v>
      </c>
      <c r="H73" s="56">
        <f t="shared" si="2"/>
        <v>1.0105247957614403</v>
      </c>
    </row>
    <row r="74" spans="1:8" ht="12.75">
      <c r="A74" s="18">
        <f>'Outflows and calcs'!A76</f>
        <v>23012</v>
      </c>
      <c r="B74" s="54">
        <f>'Outflows and calcs'!W76/4</f>
        <v>-3054.705582099975</v>
      </c>
      <c r="C74" s="12">
        <f>'Outflows and calcs'!X76</f>
        <v>488355.191</v>
      </c>
      <c r="D74" s="42">
        <f>'[1]Calcs'!$V77</f>
        <v>0.2869372225745086</v>
      </c>
      <c r="E74" s="7">
        <v>2.91</v>
      </c>
      <c r="F74" s="55">
        <v>1</v>
      </c>
      <c r="G74" s="56">
        <f t="shared" si="3"/>
        <v>1.0626702404659025</v>
      </c>
      <c r="H74" s="56">
        <f t="shared" si="2"/>
        <v>1.007579931192872</v>
      </c>
    </row>
    <row r="75" spans="1:8" ht="12.75">
      <c r="A75" s="18">
        <f>'Outflows and calcs'!A77</f>
        <v>23102</v>
      </c>
      <c r="B75" s="54">
        <f>'Outflows and calcs'!W77/4</f>
        <v>997.5936330999916</v>
      </c>
      <c r="C75" s="12">
        <f>'Outflows and calcs'!X77</f>
        <v>509481.082</v>
      </c>
      <c r="D75" s="42">
        <f>'[1]Calcs'!$V78</f>
        <v>0.2874064837905237</v>
      </c>
      <c r="E75" s="7">
        <v>2.9</v>
      </c>
      <c r="F75" s="55">
        <v>1</v>
      </c>
      <c r="G75" s="56">
        <f t="shared" si="3"/>
        <v>1.035300808814338</v>
      </c>
      <c r="H75" s="56">
        <f t="shared" si="2"/>
        <v>1.0056303777732232</v>
      </c>
    </row>
    <row r="76" spans="1:8" ht="12.75">
      <c r="A76" s="18">
        <f>'Outflows and calcs'!A78</f>
        <v>23193</v>
      </c>
      <c r="B76" s="54">
        <f>'Outflows and calcs'!W78/4</f>
        <v>3653.607112199987</v>
      </c>
      <c r="C76" s="12">
        <f>'Outflows and calcs'!X78</f>
        <v>528083.579</v>
      </c>
      <c r="D76" s="42">
        <f>'[1]Calcs'!$V79</f>
        <v>0.2865761689291101</v>
      </c>
      <c r="E76" s="7">
        <v>3.18</v>
      </c>
      <c r="F76" s="55">
        <v>1</v>
      </c>
      <c r="G76" s="56">
        <f t="shared" si="3"/>
        <v>1.0414738458394828</v>
      </c>
      <c r="H76" s="56">
        <f t="shared" si="2"/>
        <v>1.010168367731986</v>
      </c>
    </row>
    <row r="77" spans="1:8" ht="12.75">
      <c r="A77" s="18">
        <f>'Outflows and calcs'!A79</f>
        <v>23285</v>
      </c>
      <c r="B77" s="54">
        <f>'Outflows and calcs'!W79/4</f>
        <v>-2448.0091941999917</v>
      </c>
      <c r="C77" s="12">
        <f>'Outflows and calcs'!X79</f>
        <v>505340.341</v>
      </c>
      <c r="D77" s="42">
        <f>'[1]Calcs'!$V80</f>
        <v>0.2905727923627685</v>
      </c>
      <c r="E77" s="7">
        <v>3.45</v>
      </c>
      <c r="F77" s="55">
        <v>1</v>
      </c>
      <c r="G77" s="56">
        <f t="shared" si="3"/>
        <v>0.9506891877935713</v>
      </c>
      <c r="H77" s="56">
        <f t="shared" si="2"/>
        <v>0.9940863599902129</v>
      </c>
    </row>
    <row r="78" spans="1:8" ht="12.75">
      <c r="A78" s="18">
        <f>'Outflows and calcs'!A80</f>
        <v>23377</v>
      </c>
      <c r="B78" s="54">
        <f>'Outflows and calcs'!W80/4</f>
        <v>1487.6633190000093</v>
      </c>
      <c r="C78" s="12">
        <f>'Outflows and calcs'!X80</f>
        <v>540450.296</v>
      </c>
      <c r="D78" s="42">
        <f>'[1]Calcs'!$V81</f>
        <v>0.2886213814846661</v>
      </c>
      <c r="E78" s="7">
        <v>3.52</v>
      </c>
      <c r="F78" s="55">
        <v>1</v>
      </c>
      <c r="G78" s="56">
        <f t="shared" si="3"/>
        <v>1.0718644553547958</v>
      </c>
      <c r="H78" s="56">
        <f t="shared" si="2"/>
        <v>1.01544445941358</v>
      </c>
    </row>
    <row r="79" spans="1:8" ht="12.75">
      <c r="A79" s="18">
        <f>'Outflows and calcs'!A81</f>
        <v>23468</v>
      </c>
      <c r="B79" s="54">
        <f>'Outflows and calcs'!W81/4</f>
        <v>-542.0760352000038</v>
      </c>
      <c r="C79" s="12">
        <f>'Outflows and calcs'!X81</f>
        <v>554866.428</v>
      </c>
      <c r="D79" s="42">
        <f>'[1]Calcs'!$V82</f>
        <v>0.28949640287769784</v>
      </c>
      <c r="E79" s="7">
        <v>3.47</v>
      </c>
      <c r="F79" s="55">
        <v>1</v>
      </c>
      <c r="G79" s="56">
        <f t="shared" si="3"/>
        <v>1.0263237455100849</v>
      </c>
      <c r="H79" s="56">
        <f t="shared" si="2"/>
        <v>1.005750837480135</v>
      </c>
    </row>
    <row r="80" spans="1:8" ht="12.75">
      <c r="A80" s="18">
        <f>'Outflows and calcs'!A82</f>
        <v>23559</v>
      </c>
      <c r="B80" s="54">
        <f>'Outflows and calcs'!W82/4</f>
        <v>2582.739362999948</v>
      </c>
      <c r="C80" s="12">
        <f>'Outflows and calcs'!X82</f>
        <v>573071.036</v>
      </c>
      <c r="D80" s="42">
        <f>'[1]Calcs'!$V83</f>
        <v>0.28816418330053417</v>
      </c>
      <c r="E80" s="7">
        <v>3.46</v>
      </c>
      <c r="F80" s="55">
        <v>1</v>
      </c>
      <c r="G80" s="56">
        <f t="shared" si="3"/>
        <v>1.0366068499399634</v>
      </c>
      <c r="H80" s="56">
        <f t="shared" si="2"/>
        <v>1.0133382324899105</v>
      </c>
    </row>
    <row r="81" spans="1:8" ht="12.75">
      <c r="A81" s="18">
        <f>'Outflows and calcs'!A83</f>
        <v>23651</v>
      </c>
      <c r="B81" s="54">
        <f>'Outflows and calcs'!W83/4</f>
        <v>-4871.355004199999</v>
      </c>
      <c r="C81" s="12">
        <f>'Outflows and calcs'!X83</f>
        <v>589733.829</v>
      </c>
      <c r="D81" s="42">
        <f>'[1]Calcs'!$V84</f>
        <v>0.2916550376779235</v>
      </c>
      <c r="E81" s="7">
        <v>3.57</v>
      </c>
      <c r="F81" s="55">
        <v>1</v>
      </c>
      <c r="G81" s="56">
        <f t="shared" si="3"/>
        <v>1.0212660144367796</v>
      </c>
      <c r="H81" s="56">
        <f t="shared" si="2"/>
        <v>0.996577346306831</v>
      </c>
    </row>
    <row r="82" spans="1:8" ht="12.75">
      <c r="A82" s="18">
        <f>'Outflows and calcs'!A84</f>
        <v>23743</v>
      </c>
      <c r="B82" s="54">
        <f>'Outflows and calcs'!W84/4</f>
        <v>184.65055830006986</v>
      </c>
      <c r="C82" s="12">
        <f>'Outflows and calcs'!X84</f>
        <v>612790.779</v>
      </c>
      <c r="D82" s="42">
        <f>'[1]Calcs'!$V85</f>
        <v>0.2929855659660674</v>
      </c>
      <c r="E82" s="7">
        <v>3.81</v>
      </c>
      <c r="F82" s="55">
        <v>1</v>
      </c>
      <c r="G82" s="56">
        <f t="shared" si="3"/>
        <v>1.0261181269334734</v>
      </c>
      <c r="H82" s="56">
        <f t="shared" si="2"/>
        <v>1.0043431932181905</v>
      </c>
    </row>
    <row r="83" spans="1:8" ht="12.75">
      <c r="A83" s="18">
        <f>'Outflows and calcs'!A85</f>
        <v>23833</v>
      </c>
      <c r="B83" s="54">
        <f>'Outflows and calcs'!W85/4</f>
        <v>-464.27936650002175</v>
      </c>
      <c r="C83" s="12">
        <f>'Outflows and calcs'!X85</f>
        <v>594235.915</v>
      </c>
      <c r="D83" s="42">
        <f>'[1]Calcs'!$V86</f>
        <v>0.2934617334009123</v>
      </c>
      <c r="E83" s="7">
        <v>3.93</v>
      </c>
      <c r="F83" s="55">
        <v>1</v>
      </c>
      <c r="G83" s="56">
        <f t="shared" si="3"/>
        <v>0.9684485895294694</v>
      </c>
      <c r="H83" s="56">
        <f t="shared" si="2"/>
        <v>1.0078869570289761</v>
      </c>
    </row>
    <row r="84" spans="1:8" ht="12.75">
      <c r="A84" s="18">
        <f>'Outflows and calcs'!A86</f>
        <v>23924</v>
      </c>
      <c r="B84" s="54">
        <f>'Outflows and calcs'!W86/4</f>
        <v>4992.671316400003</v>
      </c>
      <c r="C84" s="12">
        <f>'Outflows and calcs'!X86</f>
        <v>643948.463</v>
      </c>
      <c r="D84" s="42">
        <f>'[1]Calcs'!$V87</f>
        <v>0.29285014691478944</v>
      </c>
      <c r="E84" s="7">
        <v>3.84</v>
      </c>
      <c r="F84" s="55">
        <v>1</v>
      </c>
      <c r="G84" s="56">
        <f t="shared" si="3"/>
        <v>1.0851397323099152</v>
      </c>
      <c r="H84" s="56">
        <f t="shared" si="2"/>
        <v>1.01193391245866</v>
      </c>
    </row>
    <row r="85" spans="1:8" ht="12.75">
      <c r="A85" s="18">
        <f>'Outflows and calcs'!A87</f>
        <v>24016</v>
      </c>
      <c r="B85" s="54">
        <f>'Outflows and calcs'!W87/4</f>
        <v>-4650.525939899984</v>
      </c>
      <c r="C85" s="12">
        <f>'Outflows and calcs'!X87</f>
        <v>680978.932</v>
      </c>
      <c r="D85" s="42">
        <f>'[1]Calcs'!$V88</f>
        <v>0.2970007315288954</v>
      </c>
      <c r="E85" s="7">
        <v>4.03</v>
      </c>
      <c r="F85" s="55">
        <v>1</v>
      </c>
      <c r="G85" s="56">
        <f t="shared" si="3"/>
        <v>1.0504799110578376</v>
      </c>
      <c r="H85" s="56">
        <f t="shared" si="2"/>
        <v>0.9954908420702202</v>
      </c>
    </row>
    <row r="86" spans="1:8" ht="12.75">
      <c r="A86" s="18">
        <f>'Outflows and calcs'!A88</f>
        <v>24108</v>
      </c>
      <c r="B86" s="54">
        <f>'Outflows and calcs'!W88/4</f>
        <v>-814.0663498000413</v>
      </c>
      <c r="C86" s="12">
        <f>'Outflows and calcs'!X88</f>
        <v>666559.121</v>
      </c>
      <c r="D86" s="42">
        <f>'[1]Calcs'!$V89</f>
        <v>0.29678000450349024</v>
      </c>
      <c r="E86" s="7">
        <v>4.59</v>
      </c>
      <c r="F86" s="55">
        <v>1</v>
      </c>
      <c r="G86" s="56">
        <f t="shared" si="3"/>
        <v>0.972723692775304</v>
      </c>
      <c r="H86" s="56">
        <f t="shared" si="2"/>
        <v>1.0108262327205437</v>
      </c>
    </row>
    <row r="87" spans="1:8" ht="12.75">
      <c r="A87" s="18">
        <f>'Outflows and calcs'!A89</f>
        <v>24198</v>
      </c>
      <c r="B87" s="54">
        <f>'Outflows and calcs'!W89/4</f>
        <v>-2311.4017614999857</v>
      </c>
      <c r="C87" s="12">
        <f>'Outflows and calcs'!X89</f>
        <v>642465.487</v>
      </c>
      <c r="D87" s="42">
        <f>'[1]Calcs'!$V90</f>
        <v>0.29942726231386024</v>
      </c>
      <c r="E87" s="7">
        <v>4.62</v>
      </c>
      <c r="F87" s="55">
        <v>1</v>
      </c>
      <c r="G87" s="56">
        <f t="shared" si="3"/>
        <v>0.9541109218375756</v>
      </c>
      <c r="H87" s="56">
        <f t="shared" si="2"/>
        <v>1.0025324772882993</v>
      </c>
    </row>
    <row r="88" spans="1:8" ht="12.75">
      <c r="A88" s="18">
        <f>'Outflows and calcs'!A90</f>
        <v>24289</v>
      </c>
      <c r="B88" s="54">
        <f>'Outflows and calcs'!W90/4</f>
        <v>4537.23747690001</v>
      </c>
      <c r="C88" s="12">
        <f>'Outflows and calcs'!X90</f>
        <v>586228.25</v>
      </c>
      <c r="D88" s="42">
        <f>'[1]Calcs'!$V91</f>
        <v>0.3009013173099145</v>
      </c>
      <c r="E88" s="7">
        <v>4.8</v>
      </c>
      <c r="F88" s="55">
        <v>1</v>
      </c>
      <c r="G88" s="56">
        <f t="shared" si="3"/>
        <v>0.9043988288545133</v>
      </c>
      <c r="H88" s="56">
        <f t="shared" si="2"/>
        <v>1.0065946201279905</v>
      </c>
    </row>
    <row r="89" spans="1:8" ht="12.75">
      <c r="A89" s="18">
        <f>'Outflows and calcs'!A91</f>
        <v>24381</v>
      </c>
      <c r="B89" s="54">
        <f>'Outflows and calcs'!W91/4</f>
        <v>4206.987467999985</v>
      </c>
      <c r="C89" s="12">
        <f>'Outflows and calcs'!X91</f>
        <v>612378.208</v>
      </c>
      <c r="D89" s="42">
        <f>'[1]Calcs'!$V92</f>
        <v>0.30426801284993116</v>
      </c>
      <c r="E89" s="7">
        <v>5.35</v>
      </c>
      <c r="F89" s="55">
        <v>1</v>
      </c>
      <c r="G89" s="56">
        <f t="shared" si="3"/>
        <v>1.040788363625984</v>
      </c>
      <c r="H89" s="56">
        <f t="shared" si="2"/>
        <v>1.0008023198541829</v>
      </c>
    </row>
    <row r="90" spans="1:8" ht="12.75">
      <c r="A90" s="18">
        <f>'Outflows and calcs'!A92</f>
        <v>24473</v>
      </c>
      <c r="B90" s="54">
        <f>'Outflows and calcs'!W92/4</f>
        <v>-3511.238711</v>
      </c>
      <c r="C90" s="12">
        <f>'Outflows and calcs'!X92</f>
        <v>700496.9839999999</v>
      </c>
      <c r="D90" s="42">
        <f>'[1]Calcs'!$V93</f>
        <v>0.3043068957401742</v>
      </c>
      <c r="E90" s="7">
        <v>4.72</v>
      </c>
      <c r="F90" s="55">
        <v>1</v>
      </c>
      <c r="G90" s="56">
        <f t="shared" si="3"/>
        <v>1.1506197576668973</v>
      </c>
      <c r="H90" s="56">
        <f t="shared" si="2"/>
        <v>1.013245515754156</v>
      </c>
    </row>
    <row r="91" spans="1:8" ht="12.75">
      <c r="A91" s="18">
        <f>'Outflows and calcs'!A93</f>
        <v>24563</v>
      </c>
      <c r="B91" s="54">
        <f>'Outflows and calcs'!W93/4</f>
        <v>-6021.248511999962</v>
      </c>
      <c r="C91" s="12">
        <f>'Outflows and calcs'!X93</f>
        <v>718910.3659999999</v>
      </c>
      <c r="D91" s="42">
        <f>'[1]Calcs'!$V94</f>
        <v>0.3054320987654321</v>
      </c>
      <c r="E91" s="7">
        <v>3.84</v>
      </c>
      <c r="F91" s="55">
        <v>1</v>
      </c>
      <c r="G91" s="56">
        <f t="shared" si="3"/>
        <v>1.017492863718367</v>
      </c>
      <c r="H91" s="56">
        <f t="shared" si="2"/>
        <v>1.0080725580397158</v>
      </c>
    </row>
    <row r="92" spans="1:8" ht="12.75">
      <c r="A92" s="18">
        <f>'Outflows and calcs'!A94</f>
        <v>24654</v>
      </c>
      <c r="B92" s="54">
        <f>'Outflows and calcs'!W94/4</f>
        <v>3553.7656789999455</v>
      </c>
      <c r="C92" s="12">
        <f>'Outflows and calcs'!X94</f>
        <v>755612.552</v>
      </c>
      <c r="D92" s="42">
        <f>'[1]Calcs'!$V95</f>
        <v>0.3094894026974952</v>
      </c>
      <c r="E92" s="7">
        <v>4.21</v>
      </c>
      <c r="F92" s="55">
        <v>1</v>
      </c>
      <c r="G92" s="56">
        <f t="shared" si="3"/>
        <v>1.0288980480461989</v>
      </c>
      <c r="H92" s="56">
        <f t="shared" si="2"/>
        <v>0.9963644771869145</v>
      </c>
    </row>
    <row r="93" spans="1:8" ht="12.75">
      <c r="A93" s="18">
        <f>'Outflows and calcs'!A95</f>
        <v>24746</v>
      </c>
      <c r="B93" s="54">
        <f>'Outflows and calcs'!W95/4</f>
        <v>-5114.030225000004</v>
      </c>
      <c r="C93" s="12">
        <f>'Outflows and calcs'!X95</f>
        <v>790401.494</v>
      </c>
      <c r="D93" s="42">
        <f>'[1]Calcs'!$V96</f>
        <v>0.31373937677053826</v>
      </c>
      <c r="E93" s="7">
        <v>4.56</v>
      </c>
      <c r="F93" s="55">
        <v>1</v>
      </c>
      <c r="G93" s="56">
        <f t="shared" si="3"/>
        <v>1.0365740042474008</v>
      </c>
      <c r="H93" s="56">
        <f t="shared" si="2"/>
        <v>0.9968362335647212</v>
      </c>
    </row>
    <row r="94" spans="1:8" ht="12.75">
      <c r="A94" s="18">
        <f>'Outflows and calcs'!A96</f>
        <v>24838</v>
      </c>
      <c r="B94" s="54">
        <f>'Outflows and calcs'!W96/4</f>
        <v>6537.913016019955</v>
      </c>
      <c r="C94" s="12">
        <f>'Outflows and calcs'!X96</f>
        <v>733265.1950000001</v>
      </c>
      <c r="D94" s="42">
        <f>'[1]Calcs'!$V97</f>
        <v>0.31627478100507145</v>
      </c>
      <c r="E94" s="7">
        <v>5</v>
      </c>
      <c r="F94" s="55">
        <v>1</v>
      </c>
      <c r="G94" s="56">
        <f t="shared" si="3"/>
        <v>0.9138051723238595</v>
      </c>
      <c r="H94" s="56">
        <f t="shared" si="2"/>
        <v>1.0032921520247113</v>
      </c>
    </row>
    <row r="95" spans="1:8" ht="12.75">
      <c r="A95" s="18">
        <f>'Outflows and calcs'!A97</f>
        <v>24929</v>
      </c>
      <c r="B95" s="54">
        <f>'Outflows and calcs'!W97/4</f>
        <v>-2693.026992999954</v>
      </c>
      <c r="C95" s="12">
        <f>'Outflows and calcs'!X97</f>
        <v>814730.72</v>
      </c>
      <c r="D95" s="42">
        <f>'[1]Calcs'!$V98</f>
        <v>0.31739707835325365</v>
      </c>
      <c r="E95" s="7">
        <v>5.38</v>
      </c>
      <c r="F95" s="55">
        <v>1</v>
      </c>
      <c r="G95" s="56">
        <f t="shared" si="3"/>
        <v>1.116087056668439</v>
      </c>
      <c r="H95" s="56">
        <f t="shared" si="2"/>
        <v>1.0089198597197868</v>
      </c>
    </row>
    <row r="96" spans="1:8" ht="12.75">
      <c r="A96" s="18">
        <f>'Outflows and calcs'!A98</f>
        <v>25020</v>
      </c>
      <c r="B96" s="54">
        <f>'Outflows and calcs'!W98/4</f>
        <v>-495.7848640000366</v>
      </c>
      <c r="C96" s="12">
        <f>'Outflows and calcs'!X98</f>
        <v>812079.328</v>
      </c>
      <c r="D96" s="42">
        <f>'[1]Calcs'!$V99</f>
        <v>0.3194603247198719</v>
      </c>
      <c r="E96" s="7">
        <v>5.31</v>
      </c>
      <c r="F96" s="55">
        <v>1</v>
      </c>
      <c r="G96" s="56">
        <f t="shared" si="3"/>
        <v>0.9870027443178576</v>
      </c>
      <c r="H96" s="56">
        <f t="shared" si="2"/>
        <v>1.0069045955524123</v>
      </c>
    </row>
    <row r="97" spans="1:8" ht="12.75">
      <c r="A97" s="18">
        <f>'Outflows and calcs'!A99</f>
        <v>25112</v>
      </c>
      <c r="B97" s="54">
        <f>'Outflows and calcs'!W99/4</f>
        <v>-3529.4556249999478</v>
      </c>
      <c r="C97" s="12">
        <f>'Outflows and calcs'!X99</f>
        <v>933356.208</v>
      </c>
      <c r="D97" s="42">
        <f>'[1]Calcs'!$V100</f>
        <v>0.32654907281772955</v>
      </c>
      <c r="E97" s="7">
        <v>5.35</v>
      </c>
      <c r="F97" s="55">
        <v>1</v>
      </c>
      <c r="G97" s="56">
        <f t="shared" si="3"/>
        <v>1.1237806893780182</v>
      </c>
      <c r="H97" s="56">
        <f t="shared" si="2"/>
        <v>0.9912787616800525</v>
      </c>
    </row>
    <row r="98" spans="1:8" ht="12.75">
      <c r="A98" s="18">
        <f>'Outflows and calcs'!A100</f>
        <v>25204</v>
      </c>
      <c r="B98" s="54">
        <f>'Outflows and calcs'!W100/4</f>
        <v>5446.25139599996</v>
      </c>
      <c r="C98" s="12">
        <f>'Outflows and calcs'!X100</f>
        <v>897762.7</v>
      </c>
      <c r="D98" s="42">
        <f>'[1]Calcs'!$V101</f>
        <v>0.3307136788445199</v>
      </c>
      <c r="E98" s="7">
        <v>6.14</v>
      </c>
      <c r="F98" s="55">
        <v>1</v>
      </c>
      <c r="G98" s="56">
        <f t="shared" si="3"/>
        <v>0.9459710073845058</v>
      </c>
      <c r="H98" s="56">
        <f t="shared" si="2"/>
        <v>1.0006137871976022</v>
      </c>
    </row>
    <row r="99" spans="1:8" ht="12.75">
      <c r="A99" s="18">
        <f>'Outflows and calcs'!A101</f>
        <v>25294</v>
      </c>
      <c r="B99" s="54">
        <f>'Outflows and calcs'!W101/4</f>
        <v>-2802.8450219999413</v>
      </c>
      <c r="C99" s="12">
        <f>'Outflows and calcs'!X101</f>
        <v>868962.0800000001</v>
      </c>
      <c r="D99" s="42">
        <f>'[1]Calcs'!$V102</f>
        <v>0.3333333333333333</v>
      </c>
      <c r="E99" s="7">
        <v>6.11</v>
      </c>
      <c r="F99" s="55">
        <v>1</v>
      </c>
      <c r="G99" s="56">
        <f t="shared" si="3"/>
        <v>0.9663791892396043</v>
      </c>
      <c r="H99" s="56">
        <f t="shared" si="2"/>
        <v>1.0073704014443499</v>
      </c>
    </row>
    <row r="100" spans="1:8" ht="12.75">
      <c r="A100" s="18">
        <f>'Outflows and calcs'!A102</f>
        <v>25385</v>
      </c>
      <c r="B100" s="54">
        <f>'Outflows and calcs'!W102/4</f>
        <v>4467.693539999984</v>
      </c>
      <c r="C100" s="12">
        <f>'Outflows and calcs'!X102</f>
        <v>840317.9</v>
      </c>
      <c r="D100" s="42">
        <f>'[1]Calcs'!$V103</f>
        <v>0.3359178541492037</v>
      </c>
      <c r="E100" s="7">
        <v>7</v>
      </c>
      <c r="F100" s="55">
        <v>1</v>
      </c>
      <c r="G100" s="56">
        <f t="shared" si="3"/>
        <v>0.9563705322892951</v>
      </c>
      <c r="H100" s="56">
        <f t="shared" si="2"/>
        <v>1.0074635683094195</v>
      </c>
    </row>
    <row r="101" spans="1:8" ht="12.75">
      <c r="A101" s="18">
        <f>'Outflows and calcs'!A103</f>
        <v>25477</v>
      </c>
      <c r="B101" s="54">
        <f>'Outflows and calcs'!W103/4</f>
        <v>-7386.986341</v>
      </c>
      <c r="C101" s="12">
        <f>'Outflows and calcs'!X103</f>
        <v>814005.3300000001</v>
      </c>
      <c r="D101" s="42">
        <f>'[1]Calcs'!$V104</f>
        <v>0.3404772425983208</v>
      </c>
      <c r="E101" s="7">
        <v>7</v>
      </c>
      <c r="F101" s="55">
        <v>1</v>
      </c>
      <c r="G101" s="56">
        <f t="shared" si="3"/>
        <v>0.961032176315284</v>
      </c>
      <c r="H101" s="56">
        <f t="shared" si="2"/>
        <v>1.003874485085778</v>
      </c>
    </row>
    <row r="102" spans="1:8" ht="12.75">
      <c r="A102" s="18">
        <f>'Outflows and calcs'!A104</f>
        <v>25569</v>
      </c>
      <c r="B102" s="54">
        <f>'Outflows and calcs'!W104/4</f>
        <v>4395.664409999959</v>
      </c>
      <c r="C102" s="12">
        <f>'Outflows and calcs'!X104</f>
        <v>795012.76</v>
      </c>
      <c r="D102" s="42">
        <f>'[1]Calcs'!$V105</f>
        <v>0.34383561643835614</v>
      </c>
      <c r="E102" s="7">
        <v>7.87</v>
      </c>
      <c r="F102" s="55">
        <v>1</v>
      </c>
      <c r="G102" s="56">
        <f t="shared" si="3"/>
        <v>0.9580534076723741</v>
      </c>
      <c r="H102" s="56">
        <f t="shared" si="2"/>
        <v>1.0075616887289554</v>
      </c>
    </row>
    <row r="103" spans="1:8" ht="12.75">
      <c r="A103" s="18">
        <f>'Outflows and calcs'!A105</f>
        <v>25659</v>
      </c>
      <c r="B103" s="54">
        <f>'Outflows and calcs'!W105/4</f>
        <v>-1293.2210439999417</v>
      </c>
      <c r="C103" s="12">
        <f>'Outflows and calcs'!X105</f>
        <v>668669.09</v>
      </c>
      <c r="D103" s="42">
        <f>'[1]Calcs'!$V106</f>
        <v>0.35025034137460176</v>
      </c>
      <c r="E103" s="7">
        <v>6.51</v>
      </c>
      <c r="F103" s="55">
        <v>1</v>
      </c>
      <c r="G103" s="56">
        <f t="shared" si="3"/>
        <v>0.8312046339427873</v>
      </c>
      <c r="H103" s="56">
        <f t="shared" si="2"/>
        <v>1.0009999728074626</v>
      </c>
    </row>
    <row r="104" spans="1:8" ht="12.75">
      <c r="A104" s="18">
        <f>'Outflows and calcs'!A106</f>
        <v>25750</v>
      </c>
      <c r="B104" s="54">
        <f>'Outflows and calcs'!W106/4</f>
        <v>12317.272528000021</v>
      </c>
      <c r="C104" s="12">
        <f>'Outflows and calcs'!X106</f>
        <v>758238.74</v>
      </c>
      <c r="D104" s="42">
        <f>'[1]Calcs'!$V107</f>
        <v>0.3493840985442329</v>
      </c>
      <c r="E104" s="7">
        <v>6.45</v>
      </c>
      <c r="F104" s="55">
        <v>1</v>
      </c>
      <c r="G104" s="56">
        <f t="shared" si="3"/>
        <v>1.1348295648882132</v>
      </c>
      <c r="H104" s="56">
        <f t="shared" si="2"/>
        <v>1.0187946937585344</v>
      </c>
    </row>
    <row r="105" spans="1:8" ht="12.75">
      <c r="A105" s="18">
        <f>'Outflows and calcs'!A107</f>
        <v>25842</v>
      </c>
      <c r="B105" s="54">
        <f>'Outflows and calcs'!W107/4</f>
        <v>-11395.66988400012</v>
      </c>
      <c r="C105" s="12">
        <f>'Outflows and calcs'!X107</f>
        <v>831058.44</v>
      </c>
      <c r="D105" s="42">
        <f>'[1]Calcs'!$V108</f>
        <v>0.35368171021377676</v>
      </c>
      <c r="E105" s="7">
        <v>5.91</v>
      </c>
      <c r="F105" s="55">
        <v>1</v>
      </c>
      <c r="G105" s="56">
        <f t="shared" si="3"/>
        <v>1.098964505809476</v>
      </c>
      <c r="H105" s="56">
        <f t="shared" si="2"/>
        <v>1.0037779927004828</v>
      </c>
    </row>
    <row r="106" spans="1:8" ht="12.75">
      <c r="A106" s="18">
        <f>'Outflows and calcs'!A108</f>
        <v>25934</v>
      </c>
      <c r="B106" s="54">
        <f>'Outflows and calcs'!W108/4</f>
        <v>-2414.6625259998946</v>
      </c>
      <c r="C106" s="12">
        <f>'Outflows and calcs'!X108</f>
        <v>917654.79</v>
      </c>
      <c r="D106" s="42">
        <f>'[1]Calcs'!$V109</f>
        <v>0.35994956923723476</v>
      </c>
      <c r="E106" s="7">
        <v>4.44</v>
      </c>
      <c r="F106" s="55">
        <v>1</v>
      </c>
      <c r="G106" s="56">
        <f t="shared" si="3"/>
        <v>1.0712602250903018</v>
      </c>
      <c r="H106" s="56">
        <f t="shared" si="2"/>
        <v>0.997104561738307</v>
      </c>
    </row>
    <row r="107" spans="1:8" ht="12.75">
      <c r="A107" s="18">
        <f>'Outflows and calcs'!A109</f>
        <v>26024</v>
      </c>
      <c r="B107" s="54">
        <f>'Outflows and calcs'!W109/4</f>
        <v>-8107.436125999977</v>
      </c>
      <c r="C107" s="12">
        <f>'Outflows and calcs'!X109</f>
        <v>916558.29</v>
      </c>
      <c r="D107" s="42">
        <f>'[1]Calcs'!$V110</f>
        <v>0.364953080375357</v>
      </c>
      <c r="E107" s="7">
        <v>3.86</v>
      </c>
      <c r="F107" s="55">
        <v>1</v>
      </c>
      <c r="G107" s="56">
        <f t="shared" si="3"/>
        <v>0.9824801353156417</v>
      </c>
      <c r="H107" s="56">
        <f t="shared" si="2"/>
        <v>0.9972378067927195</v>
      </c>
    </row>
    <row r="108" spans="1:8" ht="12.75">
      <c r="A108" s="18">
        <f>'Outflows and calcs'!A110</f>
        <v>26115</v>
      </c>
      <c r="B108" s="54">
        <f>'Outflows and calcs'!W110/4</f>
        <v>7171.605519999966</v>
      </c>
      <c r="C108" s="12">
        <f>'Outflows and calcs'!X110</f>
        <v>909349.85471</v>
      </c>
      <c r="D108" s="42">
        <f>'[1]Calcs'!$V111</f>
        <v>0.3693856998992951</v>
      </c>
      <c r="E108" s="7">
        <v>5.4</v>
      </c>
      <c r="F108" s="55">
        <v>1</v>
      </c>
      <c r="G108" s="56">
        <f t="shared" si="3"/>
        <v>0.9713842009715513</v>
      </c>
      <c r="H108" s="56">
        <f t="shared" si="2"/>
        <v>0.9975342242578308</v>
      </c>
    </row>
    <row r="109" spans="1:8" ht="12.75">
      <c r="A109" s="18">
        <f>'Outflows and calcs'!A111</f>
        <v>26207</v>
      </c>
      <c r="B109" s="54">
        <f>'Outflows and calcs'!W111/4</f>
        <v>-1042.4182209999726</v>
      </c>
      <c r="C109" s="12">
        <f>'Outflows and calcs'!X111</f>
        <v>971782.9667400001</v>
      </c>
      <c r="D109" s="42">
        <f>'[1]Calcs'!$V112</f>
        <v>0.3726591760299625</v>
      </c>
      <c r="E109" s="7">
        <v>4.46</v>
      </c>
      <c r="F109" s="55">
        <v>1</v>
      </c>
      <c r="G109" s="56">
        <f t="shared" si="3"/>
        <v>1.0671561959876568</v>
      </c>
      <c r="H109" s="56">
        <f t="shared" si="2"/>
        <v>1.0045973128482293</v>
      </c>
    </row>
    <row r="110" spans="1:8" ht="12.75">
      <c r="A110" s="18">
        <f>'Outflows and calcs'!A112</f>
        <v>26299</v>
      </c>
      <c r="B110" s="54">
        <f>'Outflows and calcs'!W112/4</f>
        <v>1726.3347479999293</v>
      </c>
      <c r="C110" s="12">
        <f>'Outflows and calcs'!X112</f>
        <v>1030226.5952999999</v>
      </c>
      <c r="D110" s="42">
        <f>'[1]Calcs'!$V113</f>
        <v>0.37597352024922115</v>
      </c>
      <c r="E110" s="7">
        <v>3.38</v>
      </c>
      <c r="F110" s="55">
        <v>1</v>
      </c>
      <c r="G110" s="56">
        <f t="shared" si="3"/>
        <v>1.0497224044922648</v>
      </c>
      <c r="H110" s="56">
        <f t="shared" si="2"/>
        <v>1.0022363425831642</v>
      </c>
    </row>
    <row r="111" spans="1:8" ht="12.75">
      <c r="A111" s="18">
        <f>'Outflows and calcs'!A113</f>
        <v>26390</v>
      </c>
      <c r="B111" s="54">
        <f>'Outflows and calcs'!W113/4</f>
        <v>-7688.202823</v>
      </c>
      <c r="C111" s="12">
        <f>'Outflows and calcs'!X113</f>
        <v>1030674.1521000001</v>
      </c>
      <c r="D111" s="42">
        <f>'[1]Calcs'!$V114</f>
        <v>0.3789686180950633</v>
      </c>
      <c r="E111" s="7">
        <v>3.71</v>
      </c>
      <c r="F111" s="55">
        <v>1</v>
      </c>
      <c r="G111" s="56">
        <f t="shared" si="3"/>
        <v>0.9942033894680834</v>
      </c>
      <c r="H111" s="56">
        <f t="shared" si="2"/>
        <v>1.0004799299772578</v>
      </c>
    </row>
    <row r="112" spans="1:8" ht="12.75">
      <c r="A112" s="18">
        <f>'Outflows and calcs'!A114</f>
        <v>26481</v>
      </c>
      <c r="B112" s="54">
        <f>'Outflows and calcs'!W114/4</f>
        <v>3020.534052900034</v>
      </c>
      <c r="C112" s="12">
        <f>'Outflows and calcs'!X114</f>
        <v>1038775.9858</v>
      </c>
      <c r="D112" s="42">
        <f>'[1]Calcs'!$V115</f>
        <v>0.3833243096913914</v>
      </c>
      <c r="E112" s="7">
        <v>3.98</v>
      </c>
      <c r="F112" s="55">
        <v>1</v>
      </c>
      <c r="G112" s="56">
        <f t="shared" si="3"/>
        <v>0.9889490586725704</v>
      </c>
      <c r="H112" s="56">
        <f t="shared" si="2"/>
        <v>0.9978066675077997</v>
      </c>
    </row>
    <row r="113" spans="1:8" ht="12.75">
      <c r="A113" s="18">
        <f>'Outflows and calcs'!A115</f>
        <v>26573</v>
      </c>
      <c r="B113" s="54">
        <f>'Outflows and calcs'!W115/4</f>
        <v>-10770.157208999972</v>
      </c>
      <c r="C113" s="12">
        <f>'Outflows and calcs'!X115</f>
        <v>1192955.7655</v>
      </c>
      <c r="D113" s="42">
        <f>'[1]Calcs'!$V116</f>
        <v>0.39059706828745083</v>
      </c>
      <c r="E113" s="7">
        <v>4.74</v>
      </c>
      <c r="F113" s="55">
        <v>1</v>
      </c>
      <c r="G113" s="56">
        <f t="shared" si="3"/>
        <v>1.129949059562759</v>
      </c>
      <c r="H113" s="56">
        <f t="shared" si="2"/>
        <v>0.9911451416422696</v>
      </c>
    </row>
    <row r="114" spans="1:8" ht="12.75">
      <c r="A114" s="18">
        <f>'Outflows and calcs'!A116</f>
        <v>26665</v>
      </c>
      <c r="B114" s="54">
        <f>'Outflows and calcs'!W116/4</f>
        <v>-6924.267711000079</v>
      </c>
      <c r="C114" s="12">
        <f>'Outflows and calcs'!X116</f>
        <v>1138449.8802</v>
      </c>
      <c r="D114" s="42">
        <f>'[1]Calcs'!$V117</f>
        <v>0.39079301075268813</v>
      </c>
      <c r="E114" s="7">
        <v>5.41</v>
      </c>
      <c r="F114" s="55">
        <v>1</v>
      </c>
      <c r="G114" s="56">
        <f t="shared" si="3"/>
        <v>0.9448036047672338</v>
      </c>
      <c r="H114" s="56">
        <f t="shared" si="2"/>
        <v>1.0113426613885224</v>
      </c>
    </row>
    <row r="115" spans="1:8" ht="12.75">
      <c r="A115" s="18">
        <f>'Outflows and calcs'!A117</f>
        <v>26755</v>
      </c>
      <c r="B115" s="54">
        <f>'Outflows and calcs'!W117/4</f>
        <v>-5017.821677000058</v>
      </c>
      <c r="C115" s="12">
        <f>'Outflows and calcs'!X117</f>
        <v>1062452.5005</v>
      </c>
      <c r="D115" s="42">
        <f>'[1]Calcs'!$V118</f>
        <v>0.39809123261080553</v>
      </c>
      <c r="E115" s="7">
        <v>6.26</v>
      </c>
      <c r="F115" s="55">
        <v>1</v>
      </c>
      <c r="G115" s="56">
        <f t="shared" si="3"/>
        <v>0.9100534580464602</v>
      </c>
      <c r="H115" s="56">
        <f t="shared" si="2"/>
        <v>0.9949440072455575</v>
      </c>
    </row>
    <row r="116" spans="1:8" ht="12.75">
      <c r="A116" s="18">
        <f>'Outflows and calcs'!A118</f>
        <v>26846</v>
      </c>
      <c r="B116" s="54">
        <f>'Outflows and calcs'!W118/4</f>
        <v>-2240.385395999918</v>
      </c>
      <c r="C116" s="12">
        <f>'Outflows and calcs'!X118</f>
        <v>1128088.7715</v>
      </c>
      <c r="D116" s="42">
        <f>'[1]Calcs'!$V119</f>
        <v>0.40468619246861925</v>
      </c>
      <c r="E116" s="7">
        <v>8.01</v>
      </c>
      <c r="F116" s="55">
        <v>1</v>
      </c>
      <c r="G116" s="56">
        <f t="shared" si="3"/>
        <v>1.0397519652202456</v>
      </c>
      <c r="H116" s="56">
        <f t="shared" si="2"/>
        <v>0.9990984815537464</v>
      </c>
    </row>
    <row r="117" spans="1:8" ht="12.75">
      <c r="A117" s="18">
        <f>'Outflows and calcs'!A119</f>
        <v>26938</v>
      </c>
      <c r="B117" s="54">
        <f>'Outflows and calcs'!W119/4</f>
        <v>-21567.63379799998</v>
      </c>
      <c r="C117" s="12">
        <f>'Outflows and calcs'!X119</f>
        <v>979529.618</v>
      </c>
      <c r="D117" s="42">
        <f>'[1]Calcs'!$V120</f>
        <v>0.4186575654152447</v>
      </c>
      <c r="E117" s="7">
        <v>7.22</v>
      </c>
      <c r="F117" s="55">
        <v>1</v>
      </c>
      <c r="G117" s="56">
        <f t="shared" si="3"/>
        <v>0.837345917785469</v>
      </c>
      <c r="H117" s="56">
        <f t="shared" si="2"/>
        <v>0.9859848897353098</v>
      </c>
    </row>
    <row r="118" spans="1:8" ht="12.75">
      <c r="A118" s="18">
        <f>'Outflows and calcs'!A120</f>
        <v>27030</v>
      </c>
      <c r="B118" s="54">
        <f>'Outflows and calcs'!W120/4</f>
        <v>17688.425598999944</v>
      </c>
      <c r="C118" s="12">
        <f>'Outflows and calcs'!X120</f>
        <v>1000507.728</v>
      </c>
      <c r="D118" s="42">
        <f>'[1]Calcs'!$V121</f>
        <v>0.4214433701657458</v>
      </c>
      <c r="E118" s="7">
        <v>7.77</v>
      </c>
      <c r="F118" s="55">
        <v>1</v>
      </c>
      <c r="G118" s="56">
        <f t="shared" si="3"/>
        <v>0.9926464377810837</v>
      </c>
      <c r="H118" s="56">
        <f t="shared" si="2"/>
        <v>1.0113205347218244</v>
      </c>
    </row>
    <row r="119" spans="1:8" ht="12.75">
      <c r="A119" s="18">
        <f>'Outflows and calcs'!A121</f>
        <v>27120</v>
      </c>
      <c r="B119" s="54">
        <f>'Outflows and calcs'!W121/4</f>
        <v>-4447.219101000028</v>
      </c>
      <c r="C119" s="12">
        <f>'Outflows and calcs'!X121</f>
        <v>927260.446</v>
      </c>
      <c r="D119" s="42">
        <f>'[1]Calcs'!$V122</f>
        <v>0.4370344708124026</v>
      </c>
      <c r="E119" s="7">
        <v>8.33</v>
      </c>
      <c r="F119" s="55">
        <v>1</v>
      </c>
      <c r="G119" s="56">
        <f t="shared" si="3"/>
        <v>0.9114063295441831</v>
      </c>
      <c r="H119" s="56">
        <f t="shared" si="2"/>
        <v>0.9830572559472875</v>
      </c>
    </row>
    <row r="120" spans="1:8" ht="12.75">
      <c r="A120" s="18">
        <f>'Outflows and calcs'!A122</f>
        <v>27211</v>
      </c>
      <c r="B120" s="54">
        <f>'Outflows and calcs'!W122/4</f>
        <v>24240.55737100006</v>
      </c>
      <c r="C120" s="12">
        <f>'Outflows and calcs'!X122</f>
        <v>760564.8</v>
      </c>
      <c r="D120" s="42">
        <f>'[1]Calcs'!$V123</f>
        <v>0.451785057048215</v>
      </c>
      <c r="E120" s="7">
        <v>7.55</v>
      </c>
      <c r="F120" s="55">
        <v>1</v>
      </c>
      <c r="G120" s="56">
        <f t="shared" si="3"/>
        <v>0.7886516383671567</v>
      </c>
      <c r="H120" s="56">
        <f t="shared" si="2"/>
        <v>0.9874955063408811</v>
      </c>
    </row>
    <row r="121" spans="1:8" ht="12.75">
      <c r="A121" s="18">
        <f>'Outflows and calcs'!A123</f>
        <v>27303</v>
      </c>
      <c r="B121" s="54">
        <f>'Outflows and calcs'!W123/4</f>
        <v>9265.096872999991</v>
      </c>
      <c r="C121" s="12">
        <f>'Outflows and calcs'!X123</f>
        <v>786312.248</v>
      </c>
      <c r="D121" s="42">
        <f>'[1]Calcs'!$V124</f>
        <v>0.46782449725776964</v>
      </c>
      <c r="E121" s="7">
        <v>7.46</v>
      </c>
      <c r="F121" s="55">
        <v>1</v>
      </c>
      <c r="G121" s="56">
        <f t="shared" si="3"/>
        <v>1.030279024204442</v>
      </c>
      <c r="H121" s="56">
        <f t="shared" si="2"/>
        <v>0.9839427022274327</v>
      </c>
    </row>
    <row r="122" spans="1:8" ht="12.75">
      <c r="A122" s="18">
        <f>'Outflows and calcs'!A124</f>
        <v>27395</v>
      </c>
      <c r="B122" s="54">
        <f>'Outflows and calcs'!W124/4</f>
        <v>17413.66213799997</v>
      </c>
      <c r="C122" s="12">
        <f>'Outflows and calcs'!X124</f>
        <v>617081.5719999999</v>
      </c>
      <c r="D122" s="42">
        <f>'[1]Calcs'!$V125</f>
        <v>0.4851375332741792</v>
      </c>
      <c r="E122" s="7">
        <v>6.26</v>
      </c>
      <c r="F122" s="55">
        <v>1</v>
      </c>
      <c r="G122" s="56">
        <f t="shared" si="3"/>
        <v>0.7685559594705135</v>
      </c>
      <c r="H122" s="56">
        <f t="shared" si="2"/>
        <v>0.982297578411237</v>
      </c>
    </row>
    <row r="123" spans="1:8" ht="12.75">
      <c r="A123" s="18">
        <f>'Outflows and calcs'!A125</f>
        <v>27485</v>
      </c>
      <c r="B123" s="54">
        <f>'Outflows and calcs'!W125/4</f>
        <v>-10721.75900000005</v>
      </c>
      <c r="C123" s="12">
        <f>'Outflows and calcs'!X125</f>
        <v>925851.9010000001</v>
      </c>
      <c r="D123" s="42">
        <f>'[1]Calcs'!$V126</f>
        <v>0.4967919340054996</v>
      </c>
      <c r="E123" s="7">
        <v>5.61</v>
      </c>
      <c r="F123" s="55">
        <v>1</v>
      </c>
      <c r="G123" s="56">
        <f t="shared" si="3"/>
        <v>1.4933936603335185</v>
      </c>
      <c r="H123" s="56">
        <f t="shared" si="2"/>
        <v>0.9918235420957247</v>
      </c>
    </row>
    <row r="124" spans="1:8" ht="12.75">
      <c r="A124" s="18">
        <f>'Outflows and calcs'!A126</f>
        <v>27576</v>
      </c>
      <c r="B124" s="54">
        <f>'Outflows and calcs'!W126/4</f>
        <v>8089.477730000081</v>
      </c>
      <c r="C124" s="12">
        <f>'Outflows and calcs'!X126</f>
        <v>816758.081</v>
      </c>
      <c r="D124" s="42">
        <f>'[1]Calcs'!$V127</f>
        <v>0.5005264266161297</v>
      </c>
      <c r="E124" s="7">
        <v>6.13</v>
      </c>
      <c r="F124" s="55">
        <v>1</v>
      </c>
      <c r="G124" s="56">
        <f t="shared" si="3"/>
        <v>0.8640068493913492</v>
      </c>
      <c r="H124" s="56">
        <f t="shared" si="2"/>
        <v>1.0064592279086126</v>
      </c>
    </row>
    <row r="125" spans="1:8" ht="12.75">
      <c r="A125" s="18">
        <f>'Outflows and calcs'!A127</f>
        <v>27668</v>
      </c>
      <c r="B125" s="54">
        <f>'Outflows and calcs'!W127/4</f>
        <v>-3971.7185399999507</v>
      </c>
      <c r="C125" s="12">
        <f>'Outflows and calcs'!X127</f>
        <v>870477.402</v>
      </c>
      <c r="D125" s="42">
        <f>'[1]Calcs'!$V128</f>
        <v>0.5088331963845522</v>
      </c>
      <c r="E125" s="7">
        <v>5.96</v>
      </c>
      <c r="F125" s="55">
        <v>1</v>
      </c>
      <c r="G125" s="56">
        <f t="shared" si="3"/>
        <v>1.0582769123414892</v>
      </c>
      <c r="H125" s="56">
        <f t="shared" si="2"/>
        <v>0.9987496840122643</v>
      </c>
    </row>
    <row r="126" spans="1:8" ht="12.75">
      <c r="A126" s="18">
        <f>'Outflows and calcs'!A128</f>
        <v>27760</v>
      </c>
      <c r="B126" s="54">
        <f>'Outflows and calcs'!W128/4</f>
        <v>26358.727688999916</v>
      </c>
      <c r="C126" s="12">
        <f>'Outflows and calcs'!X128</f>
        <v>968459.4539999999</v>
      </c>
      <c r="D126" s="42">
        <f>'[1]Calcs'!$V129</f>
        <v>0.5135488693702112</v>
      </c>
      <c r="E126" s="7">
        <v>4.87</v>
      </c>
      <c r="F126" s="55">
        <v>1</v>
      </c>
      <c r="G126" s="56">
        <f t="shared" si="3"/>
        <v>1.0977824749279244</v>
      </c>
      <c r="H126" s="56">
        <f t="shared" si="2"/>
        <v>1.0055806600138861</v>
      </c>
    </row>
    <row r="127" spans="1:8" ht="12.75">
      <c r="A127" s="18">
        <f>'Outflows and calcs'!A129</f>
        <v>27851</v>
      </c>
      <c r="B127" s="54">
        <f>'Outflows and calcs'!W129/4</f>
        <v>-2770.755644999943</v>
      </c>
      <c r="C127" s="12">
        <f>'Outflows and calcs'!X129</f>
        <v>983571.0460000001</v>
      </c>
      <c r="D127" s="42">
        <f>'[1]Calcs'!$V130</f>
        <v>0.5207216863165417</v>
      </c>
      <c r="E127" s="7">
        <v>4.86</v>
      </c>
      <c r="F127" s="55">
        <v>1</v>
      </c>
      <c r="G127" s="56">
        <f t="shared" si="3"/>
        <v>1.0288312155638222</v>
      </c>
      <c r="H127" s="56">
        <f t="shared" si="2"/>
        <v>0.9982325309547627</v>
      </c>
    </row>
    <row r="128" spans="1:8" ht="12.75">
      <c r="A128" s="18">
        <f>'Outflows and calcs'!A130</f>
        <v>27942</v>
      </c>
      <c r="B128" s="54">
        <f>'Outflows and calcs'!W130/4</f>
        <v>5049.392549999973</v>
      </c>
      <c r="C128" s="12">
        <f>'Outflows and calcs'!X130</f>
        <v>993858.9909999999</v>
      </c>
      <c r="D128" s="42">
        <f>'[1]Calcs'!$V131</f>
        <v>0.5286045268223133</v>
      </c>
      <c r="E128" s="7">
        <v>5.23</v>
      </c>
      <c r="F128" s="55">
        <v>1</v>
      </c>
      <c r="G128" s="56">
        <f t="shared" si="3"/>
        <v>0.9925742214341373</v>
      </c>
      <c r="H128" s="56">
        <f t="shared" si="2"/>
        <v>0.9970562642995515</v>
      </c>
    </row>
    <row r="129" spans="1:8" ht="12.75">
      <c r="A129" s="18">
        <f>'Outflows and calcs'!A131</f>
        <v>28034</v>
      </c>
      <c r="B129" s="54">
        <f>'Outflows and calcs'!W131/4</f>
        <v>-16781.719701000053</v>
      </c>
      <c r="C129" s="12">
        <f>'Outflows and calcs'!X131</f>
        <v>1052544.011</v>
      </c>
      <c r="D129" s="42">
        <f>'[1]Calcs'!$V132</f>
        <v>0.5389644813571303</v>
      </c>
      <c r="E129" s="7">
        <v>4.92</v>
      </c>
      <c r="F129" s="55">
        <v>1</v>
      </c>
      <c r="G129" s="56">
        <f t="shared" si="3"/>
        <v>1.043771251696652</v>
      </c>
      <c r="H129" s="56">
        <f t="shared" si="2"/>
        <v>0.9936017113077064</v>
      </c>
    </row>
    <row r="130" spans="1:8" ht="12.75">
      <c r="A130" s="18">
        <f>'Outflows and calcs'!A132</f>
        <v>28126</v>
      </c>
      <c r="B130" s="54">
        <f>'Outflows and calcs'!W132/4</f>
        <v>9520.396183000106</v>
      </c>
      <c r="C130" s="12">
        <f>'Outflows and calcs'!X132</f>
        <v>995419.3429999999</v>
      </c>
      <c r="D130" s="42">
        <f>'[1]Calcs'!$V133</f>
        <v>0.5486146095717884</v>
      </c>
      <c r="E130" s="7">
        <v>4.62</v>
      </c>
      <c r="F130" s="55">
        <v>1</v>
      </c>
      <c r="G130" s="56">
        <f t="shared" si="3"/>
        <v>0.9131477563244885</v>
      </c>
      <c r="H130" s="56">
        <f t="shared" si="2"/>
        <v>0.9944936481069591</v>
      </c>
    </row>
    <row r="131" spans="1:8" ht="12.75">
      <c r="A131" s="18">
        <f>'Outflows and calcs'!A133</f>
        <v>28216</v>
      </c>
      <c r="B131" s="54">
        <f>'Outflows and calcs'!W133/4</f>
        <v>2226.1864260000384</v>
      </c>
      <c r="C131" s="12">
        <f>'Outflows and calcs'!X133</f>
        <v>1036054.682</v>
      </c>
      <c r="D131" s="42">
        <f>'[1]Calcs'!$V134</f>
        <v>0.5592125984251969</v>
      </c>
      <c r="E131" s="7">
        <v>4.54</v>
      </c>
      <c r="F131" s="55">
        <v>1</v>
      </c>
      <c r="G131" s="56">
        <f t="shared" si="3"/>
        <v>1.0306612615120112</v>
      </c>
      <c r="H131" s="56">
        <f t="shared" si="2"/>
        <v>0.9923794812118768</v>
      </c>
    </row>
    <row r="132" spans="1:8" ht="12.75">
      <c r="A132" s="18">
        <f>'Outflows and calcs'!A134</f>
        <v>28307</v>
      </c>
      <c r="B132" s="54">
        <f>'Outflows and calcs'!W134/4</f>
        <v>3655.123060999782</v>
      </c>
      <c r="C132" s="12">
        <f>'Outflows and calcs'!X134</f>
        <v>985739.112</v>
      </c>
      <c r="D132" s="42">
        <f>'[1]Calcs'!$V135</f>
        <v>0.5638884747278962</v>
      </c>
      <c r="E132" s="7">
        <v>5.19</v>
      </c>
      <c r="F132" s="55">
        <v>1</v>
      </c>
      <c r="G132" s="56">
        <f t="shared" si="3"/>
        <v>0.945694632795497</v>
      </c>
      <c r="H132" s="56">
        <f t="shared" si="2"/>
        <v>1.0029636830052842</v>
      </c>
    </row>
    <row r="133" spans="1:8" ht="12.75">
      <c r="A133" s="18">
        <f>'Outflows and calcs'!A135</f>
        <v>28399</v>
      </c>
      <c r="B133" s="54">
        <f>'Outflows and calcs'!W135/4</f>
        <v>-8269.36227799983</v>
      </c>
      <c r="C133" s="12">
        <f>'Outflows and calcs'!X135</f>
        <v>960937.78</v>
      </c>
      <c r="D133" s="42">
        <f>'[1]Calcs'!$V136</f>
        <v>0.5871419865935406</v>
      </c>
      <c r="E133" s="7">
        <v>6.16</v>
      </c>
      <c r="F133" s="55">
        <v>1</v>
      </c>
      <c r="G133" s="56">
        <f t="shared" si="3"/>
        <v>0.9399397411115623</v>
      </c>
      <c r="H133" s="56">
        <f t="shared" si="2"/>
        <v>0.9728565504257104</v>
      </c>
    </row>
    <row r="134" spans="1:8" ht="12.75">
      <c r="A134" s="18">
        <f>'Outflows and calcs'!A136</f>
        <v>28491</v>
      </c>
      <c r="B134" s="54">
        <f>'Outflows and calcs'!W136/4</f>
        <v>18074.993827999933</v>
      </c>
      <c r="C134" s="12">
        <f>'Outflows and calcs'!X136</f>
        <v>907508.392</v>
      </c>
      <c r="D134" s="42">
        <f>'[1]Calcs'!$V137</f>
        <v>0.5938249400479616</v>
      </c>
      <c r="E134" s="7">
        <v>6.44</v>
      </c>
      <c r="F134" s="55">
        <v>1</v>
      </c>
      <c r="G134" s="56">
        <f t="shared" si="3"/>
        <v>0.9251648504921997</v>
      </c>
      <c r="H134" s="56">
        <f t="shared" si="2"/>
        <v>1.0039726070429595</v>
      </c>
    </row>
    <row r="135" spans="1:8" ht="12.75">
      <c r="A135" s="18">
        <f>'Outflows and calcs'!A137</f>
        <v>28581</v>
      </c>
      <c r="B135" s="54">
        <f>'Outflows and calcs'!W137/4</f>
        <v>-9026.412739000112</v>
      </c>
      <c r="C135" s="12">
        <f>'Outflows and calcs'!X137</f>
        <v>972717.087</v>
      </c>
      <c r="D135" s="42">
        <f>'[1]Calcs'!$V138</f>
        <v>0.6049034803438073</v>
      </c>
      <c r="E135" s="7">
        <v>6.29</v>
      </c>
      <c r="F135" s="55">
        <v>1</v>
      </c>
      <c r="G135" s="56">
        <f t="shared" si="3"/>
        <v>1.0721412663741625</v>
      </c>
      <c r="H135" s="56">
        <f aca="true" t="shared" si="4" ref="H135:H198">(1+E134/400)/(D135/D134)</f>
        <v>0.9974905769095416</v>
      </c>
    </row>
    <row r="136" spans="1:8" ht="12.75">
      <c r="A136" s="18">
        <f>'Outflows and calcs'!A138</f>
        <v>28672</v>
      </c>
      <c r="B136" s="54">
        <f>'Outflows and calcs'!W138/4</f>
        <v>-252.87624199999482</v>
      </c>
      <c r="C136" s="12">
        <f>'Outflows and calcs'!X138</f>
        <v>1034765.9820000001</v>
      </c>
      <c r="D136" s="42">
        <f>'[1]Calcs'!$V139</f>
        <v>0.6158068057080133</v>
      </c>
      <c r="E136" s="7">
        <v>7.01</v>
      </c>
      <c r="F136" s="55">
        <v>1</v>
      </c>
      <c r="G136" s="56">
        <f aca="true" t="shared" si="5" ref="G136:G199">(C136*D135/D136+B135)/C135</f>
        <v>1.035674471224994</v>
      </c>
      <c r="H136" s="56">
        <f t="shared" si="4"/>
        <v>0.9977408204604037</v>
      </c>
    </row>
    <row r="137" spans="1:8" ht="12.75">
      <c r="A137" s="18">
        <f>'Outflows and calcs'!A139</f>
        <v>28764</v>
      </c>
      <c r="B137" s="54">
        <f>'Outflows and calcs'!W139/4</f>
        <v>-24055.37498499997</v>
      </c>
      <c r="C137" s="12">
        <f>'Outflows and calcs'!X139</f>
        <v>992389.683</v>
      </c>
      <c r="D137" s="42">
        <f>'[1]Calcs'!$V140</f>
        <v>0.6293715663942114</v>
      </c>
      <c r="E137" s="7">
        <v>7.99</v>
      </c>
      <c r="F137" s="55">
        <v>1</v>
      </c>
      <c r="G137" s="56">
        <f t="shared" si="5"/>
        <v>0.9381328554827205</v>
      </c>
      <c r="H137" s="56">
        <f t="shared" si="4"/>
        <v>0.9955944205867914</v>
      </c>
    </row>
    <row r="138" spans="1:8" ht="12.75">
      <c r="A138" s="18">
        <f>'Outflows and calcs'!A140</f>
        <v>28856</v>
      </c>
      <c r="B138" s="54">
        <f>'Outflows and calcs'!W140/4</f>
        <v>23405.971340000197</v>
      </c>
      <c r="C138" s="12">
        <f>'Outflows and calcs'!X140</f>
        <v>1029014.8799999999</v>
      </c>
      <c r="D138" s="42">
        <f>'[1]Calcs'!$V141</f>
        <v>0.6414209115281502</v>
      </c>
      <c r="E138" s="7">
        <v>9.35</v>
      </c>
      <c r="F138" s="55">
        <v>1</v>
      </c>
      <c r="G138" s="56">
        <f t="shared" si="5"/>
        <v>0.993187526027658</v>
      </c>
      <c r="H138" s="56">
        <f t="shared" si="4"/>
        <v>1.0008143668149845</v>
      </c>
    </row>
    <row r="139" spans="1:8" ht="12.75">
      <c r="A139" s="18">
        <f>'Outflows and calcs'!A141</f>
        <v>28946</v>
      </c>
      <c r="B139" s="54">
        <f>'Outflows and calcs'!W141/4</f>
        <v>-6724.697284999849</v>
      </c>
      <c r="C139" s="12">
        <f>'Outflows and calcs'!X141</f>
        <v>1045240.47</v>
      </c>
      <c r="D139" s="42">
        <f>'[1]Calcs'!$V142</f>
        <v>0.6583076304143757</v>
      </c>
      <c r="E139" s="7">
        <v>9.46</v>
      </c>
      <c r="F139" s="55">
        <v>1</v>
      </c>
      <c r="G139" s="56">
        <f t="shared" si="5"/>
        <v>1.012457887894981</v>
      </c>
      <c r="H139" s="56">
        <f t="shared" si="4"/>
        <v>0.9971236774544704</v>
      </c>
    </row>
    <row r="140" spans="1:8" ht="12.75">
      <c r="A140" s="18">
        <f>'Outflows and calcs'!A142</f>
        <v>29037</v>
      </c>
      <c r="B140" s="54">
        <f>'Outflows and calcs'!W142/4</f>
        <v>8856.213757000027</v>
      </c>
      <c r="C140" s="12">
        <f>'Outflows and calcs'!X142</f>
        <v>1125246.73</v>
      </c>
      <c r="D140" s="42">
        <f>'[1]Calcs'!$V143</f>
        <v>0.6773664799890725</v>
      </c>
      <c r="E140" s="7">
        <v>9.24</v>
      </c>
      <c r="F140" s="55">
        <v>1</v>
      </c>
      <c r="G140" s="56">
        <f t="shared" si="5"/>
        <v>1.0398193978355779</v>
      </c>
      <c r="H140" s="56">
        <f t="shared" si="4"/>
        <v>0.994847878927441</v>
      </c>
    </row>
    <row r="141" spans="1:8" ht="12.75">
      <c r="A141" s="18">
        <f>'Outflows and calcs'!A143</f>
        <v>29129</v>
      </c>
      <c r="B141" s="54">
        <f>'Outflows and calcs'!W143/4</f>
        <v>-30282.122195000164</v>
      </c>
      <c r="C141" s="12">
        <f>'Outflows and calcs'!X143</f>
        <v>1136486.23</v>
      </c>
      <c r="D141" s="42">
        <f>'[1]Calcs'!$V144</f>
        <v>0.6928113680691</v>
      </c>
      <c r="E141" s="7">
        <v>11.7</v>
      </c>
      <c r="F141" s="55">
        <v>1</v>
      </c>
      <c r="G141" s="56">
        <f t="shared" si="5"/>
        <v>0.9953432023226408</v>
      </c>
      <c r="H141" s="56">
        <f t="shared" si="4"/>
        <v>1.0002919663519434</v>
      </c>
    </row>
    <row r="142" spans="1:8" ht="12.75">
      <c r="A142" s="18">
        <f>'Outflows and calcs'!A144</f>
        <v>29221</v>
      </c>
      <c r="B142" s="54">
        <f>'Outflows and calcs'!W144/4</f>
        <v>5191.9543100000155</v>
      </c>
      <c r="C142" s="12">
        <f>'Outflows and calcs'!X144</f>
        <v>1016158.31</v>
      </c>
      <c r="D142" s="42">
        <f>'[1]Calcs'!$V145</f>
        <v>0.7085850779822959</v>
      </c>
      <c r="E142" s="7">
        <v>12</v>
      </c>
      <c r="F142" s="55">
        <v>1</v>
      </c>
      <c r="G142" s="56">
        <f t="shared" si="5"/>
        <v>0.8475735202432441</v>
      </c>
      <c r="H142" s="56">
        <f t="shared" si="4"/>
        <v>1.0063380146468983</v>
      </c>
    </row>
    <row r="143" spans="1:8" ht="12.75">
      <c r="A143" s="18">
        <f>'Outflows and calcs'!A145</f>
        <v>29312</v>
      </c>
      <c r="B143" s="54">
        <f>'Outflows and calcs'!W145/4</f>
        <v>34408.08327999986</v>
      </c>
      <c r="C143" s="12">
        <f>'Outflows and calcs'!X145</f>
        <v>1142699</v>
      </c>
      <c r="D143" s="42">
        <f>'[1]Calcs'!$V146</f>
        <v>0.7232004942848317</v>
      </c>
      <c r="E143" s="7">
        <v>13.2</v>
      </c>
      <c r="F143" s="55">
        <v>1</v>
      </c>
      <c r="G143" s="56">
        <f t="shared" si="5"/>
        <v>1.1069119174280861</v>
      </c>
      <c r="H143" s="56">
        <f t="shared" si="4"/>
        <v>1.0091843632428672</v>
      </c>
    </row>
    <row r="144" spans="1:8" ht="12.75">
      <c r="A144" s="18">
        <f>'Outflows and calcs'!A146</f>
        <v>29403</v>
      </c>
      <c r="B144" s="54">
        <f>'Outflows and calcs'!W146/4</f>
        <v>-25071.65805999984</v>
      </c>
      <c r="C144" s="12">
        <f>'Outflows and calcs'!X146</f>
        <v>1311303.63</v>
      </c>
      <c r="D144" s="42">
        <f>'[1]Calcs'!$V147</f>
        <v>0.7364121373791264</v>
      </c>
      <c r="E144" s="7">
        <v>8.06</v>
      </c>
      <c r="F144" s="55">
        <v>1</v>
      </c>
      <c r="G144" s="56">
        <f t="shared" si="5"/>
        <v>1.1570730325684364</v>
      </c>
      <c r="H144" s="56">
        <f t="shared" si="4"/>
        <v>1.0144674057858716</v>
      </c>
    </row>
    <row r="145" spans="1:8" ht="12.75">
      <c r="A145" s="18">
        <f>'Outflows and calcs'!A147</f>
        <v>29495</v>
      </c>
      <c r="B145" s="54">
        <f>'Outflows and calcs'!W147/4</f>
        <v>-52196.44991000006</v>
      </c>
      <c r="C145" s="12">
        <f>'Outflows and calcs'!X147</f>
        <v>1444259.98</v>
      </c>
      <c r="D145" s="42">
        <f>'[1]Calcs'!$V148</f>
        <v>0.7508305647840531</v>
      </c>
      <c r="E145" s="7">
        <v>11.62</v>
      </c>
      <c r="F145" s="55">
        <v>1</v>
      </c>
      <c r="G145" s="56">
        <f t="shared" si="5"/>
        <v>1.061122479193666</v>
      </c>
      <c r="H145" s="56">
        <f t="shared" si="4"/>
        <v>1.000559749673195</v>
      </c>
    </row>
    <row r="146" spans="1:8" ht="12.75">
      <c r="A146" s="18">
        <f>'Outflows and calcs'!A148</f>
        <v>29587</v>
      </c>
      <c r="B146" s="54">
        <f>'Outflows and calcs'!W148/4</f>
        <v>20506.652062000205</v>
      </c>
      <c r="C146" s="12">
        <f>'Outflows and calcs'!X148</f>
        <v>1407337.26</v>
      </c>
      <c r="D146" s="42">
        <f>'[1]Calcs'!$V149</f>
        <v>0.7743356739639268</v>
      </c>
      <c r="E146" s="7">
        <v>15.02</v>
      </c>
      <c r="F146" s="55">
        <v>1</v>
      </c>
      <c r="G146" s="56">
        <f t="shared" si="5"/>
        <v>0.9087150744914009</v>
      </c>
      <c r="H146" s="56">
        <f t="shared" si="4"/>
        <v>0.997812988178334</v>
      </c>
    </row>
    <row r="147" spans="1:8" ht="12.75">
      <c r="A147" s="18">
        <f>'Outflows and calcs'!A149</f>
        <v>29677</v>
      </c>
      <c r="B147" s="54">
        <f>'Outflows and calcs'!W149/4</f>
        <v>-16407.234054000335</v>
      </c>
      <c r="C147" s="12">
        <f>'Outflows and calcs'!X149</f>
        <v>1390222.59</v>
      </c>
      <c r="D147" s="42">
        <f>'[1]Calcs'!$V150</f>
        <v>0.792327660801846</v>
      </c>
      <c r="E147" s="7">
        <v>13.69</v>
      </c>
      <c r="F147" s="55">
        <v>1</v>
      </c>
      <c r="G147" s="56">
        <f t="shared" si="5"/>
        <v>0.9799786017945282</v>
      </c>
      <c r="H147" s="56">
        <f t="shared" si="4"/>
        <v>1.0139895629898983</v>
      </c>
    </row>
    <row r="148" spans="1:8" ht="12.75">
      <c r="A148" s="18">
        <f>'Outflows and calcs'!A150</f>
        <v>29768</v>
      </c>
      <c r="B148" s="54">
        <f>'Outflows and calcs'!W150/4</f>
        <v>26831.49818200004</v>
      </c>
      <c r="C148" s="12">
        <f>'Outflows and calcs'!X150</f>
        <v>1188289.4299999997</v>
      </c>
      <c r="D148" s="42">
        <f>'[1]Calcs'!$V151</f>
        <v>0.8048780487804879</v>
      </c>
      <c r="E148" s="7">
        <v>14.95</v>
      </c>
      <c r="F148" s="55">
        <v>1</v>
      </c>
      <c r="G148" s="56">
        <f t="shared" si="5"/>
        <v>0.8296177306647421</v>
      </c>
      <c r="H148" s="56">
        <f t="shared" si="4"/>
        <v>1.0180984265061925</v>
      </c>
    </row>
    <row r="149" spans="1:8" ht="12.75">
      <c r="A149" s="18">
        <f>'Outflows and calcs'!A151</f>
        <v>29860</v>
      </c>
      <c r="B149" s="54">
        <f>'Outflows and calcs'!W151/4</f>
        <v>-5182.579870000001</v>
      </c>
      <c r="C149" s="12">
        <f>'Outflows and calcs'!X151</f>
        <v>1353253.44</v>
      </c>
      <c r="D149" s="42">
        <f>'[1]Calcs'!$V152</f>
        <v>0.8192720090293455</v>
      </c>
      <c r="E149" s="7">
        <v>13.54</v>
      </c>
      <c r="F149" s="55">
        <v>1</v>
      </c>
      <c r="G149" s="56">
        <f t="shared" si="5"/>
        <v>1.1413964585720222</v>
      </c>
      <c r="H149" s="56">
        <f t="shared" si="4"/>
        <v>1.0191491429603463</v>
      </c>
    </row>
    <row r="150" spans="1:8" ht="12.75">
      <c r="A150" s="18">
        <f>'Outflows and calcs'!A152</f>
        <v>29952</v>
      </c>
      <c r="B150" s="54">
        <f>'Outflows and calcs'!W152/4</f>
        <v>6749.470350999967</v>
      </c>
      <c r="C150" s="12">
        <f>'Outflows and calcs'!X152</f>
        <v>1203094.3399999999</v>
      </c>
      <c r="D150" s="42">
        <f>'[1]Calcs'!$V153</f>
        <v>0.8273471959672339</v>
      </c>
      <c r="E150" s="7">
        <v>12.28</v>
      </c>
      <c r="F150" s="55">
        <v>1</v>
      </c>
      <c r="G150" s="56">
        <f t="shared" si="5"/>
        <v>0.8765314165183492</v>
      </c>
      <c r="H150" s="56">
        <f t="shared" si="4"/>
        <v>1.0237592762307897</v>
      </c>
    </row>
    <row r="151" spans="1:8" ht="12.75">
      <c r="A151" s="18">
        <f>'Outflows and calcs'!A153</f>
        <v>30042</v>
      </c>
      <c r="B151" s="54">
        <f>'Outflows and calcs'!W153/4</f>
        <v>2541.1155890004047</v>
      </c>
      <c r="C151" s="12">
        <f>'Outflows and calcs'!X153</f>
        <v>1237104.44</v>
      </c>
      <c r="D151" s="42">
        <f>'[1]Calcs'!$V154</f>
        <v>0.837872070930969</v>
      </c>
      <c r="E151" s="7">
        <v>12.7</v>
      </c>
      <c r="F151" s="55">
        <v>1</v>
      </c>
      <c r="G151" s="56">
        <f t="shared" si="5"/>
        <v>1.0209624161444724</v>
      </c>
      <c r="H151" s="56">
        <f t="shared" si="4"/>
        <v>1.0177529296756862</v>
      </c>
    </row>
    <row r="152" spans="1:8" ht="12.75">
      <c r="A152" s="18">
        <f>'Outflows and calcs'!A154</f>
        <v>30133</v>
      </c>
      <c r="B152" s="54">
        <f>'Outflows and calcs'!W154/4</f>
        <v>47707.69927999962</v>
      </c>
      <c r="C152" s="12">
        <f>'Outflows and calcs'!X154</f>
        <v>1367054.54</v>
      </c>
      <c r="D152" s="42">
        <f>'[1]Calcs'!$V155</f>
        <v>0.8441058540497193</v>
      </c>
      <c r="E152" s="7">
        <v>11.35</v>
      </c>
      <c r="F152" s="55">
        <v>1</v>
      </c>
      <c r="G152" s="56">
        <f t="shared" si="5"/>
        <v>1.0989370132676002</v>
      </c>
      <c r="H152" s="56">
        <f t="shared" si="4"/>
        <v>1.0241304512172098</v>
      </c>
    </row>
    <row r="153" spans="1:8" ht="12.75">
      <c r="A153" s="18">
        <f>'Outflows and calcs'!A155</f>
        <v>30225</v>
      </c>
      <c r="B153" s="54">
        <f>'Outflows and calcs'!W155/4</f>
        <v>-55325.88549000018</v>
      </c>
      <c r="C153" s="12">
        <f>'Outflows and calcs'!X155</f>
        <v>1741372.3399999999</v>
      </c>
      <c r="D153" s="42">
        <f>'[1]Calcs'!$V156</f>
        <v>0.8466118017860269</v>
      </c>
      <c r="E153" s="7">
        <v>7.71</v>
      </c>
      <c r="F153" s="55">
        <v>1</v>
      </c>
      <c r="G153" s="56">
        <f t="shared" si="5"/>
        <v>1.3049410778203645</v>
      </c>
      <c r="H153" s="56">
        <f t="shared" si="4"/>
        <v>1.0253310381772511</v>
      </c>
    </row>
    <row r="154" spans="1:8" ht="12.75">
      <c r="A154" s="18">
        <f>'Outflows and calcs'!A156</f>
        <v>30317</v>
      </c>
      <c r="B154" s="54">
        <f>'Outflows and calcs'!W156/4</f>
        <v>36775.86081000019</v>
      </c>
      <c r="C154" s="12">
        <f>'Outflows and calcs'!X156</f>
        <v>1899346.81</v>
      </c>
      <c r="D154" s="42">
        <f>'[1]Calcs'!$V157</f>
        <v>0.8391738615202301</v>
      </c>
      <c r="E154" s="7">
        <v>7.86</v>
      </c>
      <c r="F154" s="55">
        <v>1</v>
      </c>
      <c r="G154" s="56">
        <f t="shared" si="5"/>
        <v>1.0686144297567652</v>
      </c>
      <c r="H154" s="56">
        <f t="shared" si="4"/>
        <v>1.0283092501262918</v>
      </c>
    </row>
    <row r="155" spans="1:8" ht="12.75">
      <c r="A155" s="18">
        <f>'Outflows and calcs'!A157</f>
        <v>30407</v>
      </c>
      <c r="B155" s="54">
        <f>'Outflows and calcs'!W157/4</f>
        <v>2915.838239999961</v>
      </c>
      <c r="C155" s="12">
        <f>'Outflows and calcs'!X157</f>
        <v>2114191.32</v>
      </c>
      <c r="D155" s="42">
        <f>'[1]Calcs'!$V158</f>
        <v>0.8355617027816198</v>
      </c>
      <c r="E155" s="7">
        <v>8.21</v>
      </c>
      <c r="F155" s="55">
        <v>1</v>
      </c>
      <c r="G155" s="56">
        <f t="shared" si="5"/>
        <v>1.1372893475950911</v>
      </c>
      <c r="H155" s="56">
        <f t="shared" si="4"/>
        <v>1.02405797806501</v>
      </c>
    </row>
    <row r="156" spans="1:8" ht="12.75">
      <c r="A156" s="18">
        <f>'Outflows and calcs'!A158</f>
        <v>30498</v>
      </c>
      <c r="B156" s="54">
        <f>'Outflows and calcs'!W158/4</f>
        <v>24124.098070000284</v>
      </c>
      <c r="C156" s="12">
        <f>'Outflows and calcs'!X158</f>
        <v>2033608.0899999999</v>
      </c>
      <c r="D156" s="42">
        <f>'[1]Calcs'!$V159</f>
        <v>0.835984958056118</v>
      </c>
      <c r="E156" s="7">
        <v>9.08</v>
      </c>
      <c r="F156" s="55">
        <v>1</v>
      </c>
      <c r="G156" s="56">
        <f t="shared" si="5"/>
        <v>0.9627767850143699</v>
      </c>
      <c r="H156" s="56">
        <f t="shared" si="4"/>
        <v>1.020008312965329</v>
      </c>
    </row>
    <row r="157" spans="1:8" ht="12.75">
      <c r="A157" s="18">
        <f>'Outflows and calcs'!A159</f>
        <v>30590</v>
      </c>
      <c r="B157" s="54">
        <f>'Outflows and calcs'!W159/4</f>
        <v>-167.77023000015106</v>
      </c>
      <c r="C157" s="12">
        <f>'Outflows and calcs'!X159</f>
        <v>2007776.12</v>
      </c>
      <c r="D157" s="42">
        <f>'[1]Calcs'!$V160</f>
        <v>0.8390186302807662</v>
      </c>
      <c r="E157" s="7">
        <v>8.64</v>
      </c>
      <c r="F157" s="55">
        <v>1</v>
      </c>
      <c r="G157" s="56">
        <f t="shared" si="5"/>
        <v>0.9955903666911267</v>
      </c>
      <c r="H157" s="56">
        <f t="shared" si="4"/>
        <v>1.0190021839180026</v>
      </c>
    </row>
    <row r="158" spans="1:8" ht="12.75">
      <c r="A158" s="18">
        <f>'Outflows and calcs'!A160</f>
        <v>30682</v>
      </c>
      <c r="B158" s="54">
        <f>'Outflows and calcs'!W160/4</f>
        <v>50174.67347799995</v>
      </c>
      <c r="C158" s="12">
        <f>'Outflows and calcs'!X160</f>
        <v>1887087.69</v>
      </c>
      <c r="D158" s="42">
        <f>'[1]Calcs'!$V161</f>
        <v>0.8394082840236686</v>
      </c>
      <c r="E158" s="7">
        <v>8.9</v>
      </c>
      <c r="F158" s="55">
        <v>1</v>
      </c>
      <c r="G158" s="56">
        <f t="shared" si="5"/>
        <v>0.9393696408371497</v>
      </c>
      <c r="H158" s="56">
        <f t="shared" si="4"/>
        <v>1.021125772771933</v>
      </c>
    </row>
    <row r="159" spans="1:8" ht="12.75">
      <c r="A159" s="18">
        <f>'Outflows and calcs'!A161</f>
        <v>30773</v>
      </c>
      <c r="B159" s="54">
        <f>'Outflows and calcs'!W161/4</f>
        <v>22206.60098999992</v>
      </c>
      <c r="C159" s="12">
        <f>'Outflows and calcs'!X161</f>
        <v>1852775.75</v>
      </c>
      <c r="D159" s="42">
        <f>'[1]Calcs'!$V162</f>
        <v>0.8428767750801649</v>
      </c>
      <c r="E159" s="7">
        <v>9.69</v>
      </c>
      <c r="F159" s="55">
        <v>1</v>
      </c>
      <c r="G159" s="56">
        <f t="shared" si="5"/>
        <v>1.0043656924523499</v>
      </c>
      <c r="H159" s="56">
        <f t="shared" si="4"/>
        <v>1.018043376816954</v>
      </c>
    </row>
    <row r="160" spans="1:8" ht="12.75">
      <c r="A160" s="18">
        <f>'Outflows and calcs'!A162</f>
        <v>30864</v>
      </c>
      <c r="B160" s="54">
        <f>'Outflows and calcs'!W162/4</f>
        <v>49513.7848500003</v>
      </c>
      <c r="C160" s="12">
        <f>'Outflows and calcs'!X162</f>
        <v>1966311.5499999998</v>
      </c>
      <c r="D160" s="42">
        <f>'[1]Calcs'!$V163</f>
        <v>0.8456270349163579</v>
      </c>
      <c r="E160" s="7">
        <v>10.12</v>
      </c>
      <c r="F160" s="55">
        <v>1</v>
      </c>
      <c r="G160" s="56">
        <f t="shared" si="5"/>
        <v>1.0698127137526665</v>
      </c>
      <c r="H160" s="56">
        <f t="shared" si="4"/>
        <v>1.0208938802930674</v>
      </c>
    </row>
    <row r="161" spans="1:8" ht="12.75">
      <c r="A161" s="18">
        <f>'Outflows and calcs'!A163</f>
        <v>30956</v>
      </c>
      <c r="B161" s="54">
        <f>'Outflows and calcs'!W163/4</f>
        <v>-57638.98709000021</v>
      </c>
      <c r="C161" s="12">
        <f>'Outflows and calcs'!X163</f>
        <v>2088039.2800000003</v>
      </c>
      <c r="D161" s="42">
        <f>'[1]Calcs'!$V164</f>
        <v>0.8479872277340632</v>
      </c>
      <c r="E161" s="7">
        <v>9.74</v>
      </c>
      <c r="F161" s="55">
        <v>1</v>
      </c>
      <c r="G161" s="56">
        <f t="shared" si="5"/>
        <v>1.084132089763353</v>
      </c>
      <c r="H161" s="56">
        <f t="shared" si="4"/>
        <v>1.022446294641183</v>
      </c>
    </row>
    <row r="162" spans="1:8" ht="12.75">
      <c r="A162" s="18">
        <f>'Outflows and calcs'!A164</f>
        <v>31048</v>
      </c>
      <c r="B162" s="54">
        <f>'Outflows and calcs'!W164/4</f>
        <v>48287.299919999714</v>
      </c>
      <c r="C162" s="12">
        <f>'Outflows and calcs'!X164</f>
        <v>2199917.14</v>
      </c>
      <c r="D162" s="42">
        <f>'[1]Calcs'!$V165</f>
        <v>0.8494522323006244</v>
      </c>
      <c r="E162" s="7">
        <v>7.76</v>
      </c>
      <c r="F162" s="55">
        <v>1</v>
      </c>
      <c r="G162" s="56">
        <f t="shared" si="5"/>
        <v>1.024158929696425</v>
      </c>
      <c r="H162" s="56">
        <f t="shared" si="4"/>
        <v>1.0225833586625672</v>
      </c>
    </row>
    <row r="163" spans="1:8" ht="12.75">
      <c r="A163" s="18">
        <f>'Outflows and calcs'!A165</f>
        <v>31138</v>
      </c>
      <c r="B163" s="54">
        <f>'Outflows and calcs'!W165/4</f>
        <v>18384.466610000483</v>
      </c>
      <c r="C163" s="12">
        <f>'Outflows and calcs'!X165</f>
        <v>2309225.09</v>
      </c>
      <c r="D163" s="42">
        <f>'[1]Calcs'!$V166</f>
        <v>0.8509503940658323</v>
      </c>
      <c r="E163" s="7">
        <v>7.95</v>
      </c>
      <c r="F163" s="55">
        <v>1</v>
      </c>
      <c r="G163" s="56">
        <f t="shared" si="5"/>
        <v>1.0697888496688013</v>
      </c>
      <c r="H163" s="56">
        <f t="shared" si="4"/>
        <v>1.0176052701143297</v>
      </c>
    </row>
    <row r="164" spans="1:8" ht="12.75">
      <c r="A164" s="18">
        <f>'Outflows and calcs'!A166</f>
        <v>31229</v>
      </c>
      <c r="B164" s="54">
        <f>'Outflows and calcs'!W166/4</f>
        <v>37091.98943999973</v>
      </c>
      <c r="C164" s="12">
        <f>'Outflows and calcs'!X166</f>
        <v>2248108.6799999997</v>
      </c>
      <c r="D164" s="42">
        <f>'[1]Calcs'!$V167</f>
        <v>0.8520079615970028</v>
      </c>
      <c r="E164" s="7">
        <v>7.08</v>
      </c>
      <c r="F164" s="55">
        <v>1</v>
      </c>
      <c r="G164" s="56">
        <f t="shared" si="5"/>
        <v>0.9802867022961883</v>
      </c>
      <c r="H164" s="56">
        <f t="shared" si="4"/>
        <v>1.0186090650152722</v>
      </c>
    </row>
    <row r="165" spans="1:8" ht="12.75">
      <c r="A165" s="18">
        <f>'Outflows and calcs'!A167</f>
        <v>31321</v>
      </c>
      <c r="B165" s="54">
        <f>'Outflows and calcs'!W167/4</f>
        <v>-54754.44234999991</v>
      </c>
      <c r="C165" s="12">
        <f>'Outflows and calcs'!X167</f>
        <v>2638153.88</v>
      </c>
      <c r="D165" s="42">
        <f>'[1]Calcs'!$V168</f>
        <v>0.8586393331831493</v>
      </c>
      <c r="E165" s="7">
        <v>7.16</v>
      </c>
      <c r="F165" s="55">
        <v>1</v>
      </c>
      <c r="G165" s="56">
        <f t="shared" si="5"/>
        <v>1.180935389532629</v>
      </c>
      <c r="H165" s="56">
        <f t="shared" si="4"/>
        <v>1.0098401843563323</v>
      </c>
    </row>
    <row r="166" spans="1:8" ht="12.75">
      <c r="A166" s="18">
        <f>'Outflows and calcs'!A168</f>
        <v>31413</v>
      </c>
      <c r="B166" s="54">
        <f>'Outflows and calcs'!W168/4</f>
        <v>31164.446220000187</v>
      </c>
      <c r="C166" s="12">
        <f>'Outflows and calcs'!X168</f>
        <v>2951619.7</v>
      </c>
      <c r="D166" s="42">
        <f>'[1]Calcs'!$V169</f>
        <v>0.8621078763258858</v>
      </c>
      <c r="E166" s="7">
        <v>7.07</v>
      </c>
      <c r="F166" s="55">
        <v>1</v>
      </c>
      <c r="G166" s="56">
        <f t="shared" si="5"/>
        <v>1.0935639289349826</v>
      </c>
      <c r="H166" s="56">
        <f t="shared" si="4"/>
        <v>1.0138046539743515</v>
      </c>
    </row>
    <row r="167" spans="1:8" ht="12.75">
      <c r="A167" s="18">
        <f>'Outflows and calcs'!A169</f>
        <v>31503</v>
      </c>
      <c r="B167" s="54">
        <f>'Outflows and calcs'!W169/4</f>
        <v>39100.67138999988</v>
      </c>
      <c r="C167" s="12">
        <f>'Outflows and calcs'!X169</f>
        <v>3115078.56</v>
      </c>
      <c r="D167" s="42">
        <f>'[1]Calcs'!$V170</f>
        <v>0.868593803984798</v>
      </c>
      <c r="E167" s="7">
        <v>6.06</v>
      </c>
      <c r="F167" s="55">
        <v>1</v>
      </c>
      <c r="G167" s="56">
        <f t="shared" si="5"/>
        <v>1.058057113755021</v>
      </c>
      <c r="H167" s="56">
        <f t="shared" si="4"/>
        <v>1.0100758594120722</v>
      </c>
    </row>
    <row r="168" spans="1:8" ht="12.75">
      <c r="A168" s="18">
        <f>'Outflows and calcs'!A170</f>
        <v>31594</v>
      </c>
      <c r="B168" s="54">
        <f>'Outflows and calcs'!W170/4</f>
        <v>70855.01123999985</v>
      </c>
      <c r="C168" s="12">
        <f>'Outflows and calcs'!X170</f>
        <v>2876969.15</v>
      </c>
      <c r="D168" s="42">
        <f>'[1]Calcs'!$V171</f>
        <v>0.875417661097852</v>
      </c>
      <c r="E168" s="7">
        <v>5.83</v>
      </c>
      <c r="F168" s="55">
        <v>1</v>
      </c>
      <c r="G168" s="56">
        <f t="shared" si="5"/>
        <v>0.9289152323264291</v>
      </c>
      <c r="H168" s="56">
        <f t="shared" si="4"/>
        <v>1.0072369330650361</v>
      </c>
    </row>
    <row r="169" spans="1:8" ht="12.75">
      <c r="A169" s="18">
        <f>'Outflows and calcs'!A171</f>
        <v>31686</v>
      </c>
      <c r="B169" s="54">
        <f>'Outflows and calcs'!W171/4</f>
        <v>-47643.65354000019</v>
      </c>
      <c r="C169" s="12">
        <f>'Outflows and calcs'!X171</f>
        <v>3240903.74</v>
      </c>
      <c r="D169" s="42">
        <f>'[1]Calcs'!$V172</f>
        <v>0.8793843951324266</v>
      </c>
      <c r="E169" s="7">
        <v>5.18</v>
      </c>
      <c r="F169" s="55">
        <v>1</v>
      </c>
      <c r="G169" s="56">
        <f t="shared" si="5"/>
        <v>1.146046233134519</v>
      </c>
      <c r="H169" s="56">
        <f t="shared" si="4"/>
        <v>1.009998447123459</v>
      </c>
    </row>
    <row r="170" spans="1:8" ht="12.75">
      <c r="A170" s="18">
        <f>'Outflows and calcs'!A172</f>
        <v>31778</v>
      </c>
      <c r="B170" s="54">
        <f>'Outflows and calcs'!W172/4</f>
        <v>42301.00280000025</v>
      </c>
      <c r="C170" s="12">
        <f>'Outflows and calcs'!X172</f>
        <v>3793222.16</v>
      </c>
      <c r="D170" s="42">
        <f>'[1]Calcs'!$V173</f>
        <v>0.8832522585128562</v>
      </c>
      <c r="E170" s="7">
        <v>5.43</v>
      </c>
      <c r="F170" s="55">
        <v>1</v>
      </c>
      <c r="G170" s="56">
        <f t="shared" si="5"/>
        <v>1.1505949725264666</v>
      </c>
      <c r="H170" s="56">
        <f t="shared" si="4"/>
        <v>1.0085141752699247</v>
      </c>
    </row>
    <row r="171" spans="1:8" ht="12.75">
      <c r="A171" s="18">
        <f>'Outflows and calcs'!A173</f>
        <v>31868</v>
      </c>
      <c r="B171" s="54">
        <f>'Outflows and calcs'!W173/4</f>
        <v>35805.24581000015</v>
      </c>
      <c r="C171" s="12">
        <f>'Outflows and calcs'!X173</f>
        <v>3812372.26</v>
      </c>
      <c r="D171" s="42">
        <f>'[1]Calcs'!$V174</f>
        <v>0.88713971524482</v>
      </c>
      <c r="E171" s="7">
        <v>5.64</v>
      </c>
      <c r="F171" s="55">
        <v>1</v>
      </c>
      <c r="G171" s="56">
        <f t="shared" si="5"/>
        <v>1.0117961038262169</v>
      </c>
      <c r="H171" s="56">
        <f t="shared" si="4"/>
        <v>1.0091335023538113</v>
      </c>
    </row>
    <row r="172" spans="1:8" ht="12.75">
      <c r="A172" s="18">
        <f>'Outflows and calcs'!A174</f>
        <v>31959</v>
      </c>
      <c r="B172" s="54">
        <f>'Outflows and calcs'!W174/4</f>
        <v>28606.92564000001</v>
      </c>
      <c r="C172" s="12">
        <f>'Outflows and calcs'!X174</f>
        <v>3995703.0300000003</v>
      </c>
      <c r="D172" s="42">
        <f>'[1]Calcs'!$V175</f>
        <v>0.8893666472980825</v>
      </c>
      <c r="E172" s="7">
        <v>5.69</v>
      </c>
      <c r="F172" s="55">
        <v>1</v>
      </c>
      <c r="G172" s="56">
        <f t="shared" si="5"/>
        <v>1.0548558613896415</v>
      </c>
      <c r="H172" s="56">
        <f t="shared" si="4"/>
        <v>1.011560741526485</v>
      </c>
    </row>
    <row r="173" spans="1:8" ht="12.75">
      <c r="A173" s="18">
        <f>'Outflows and calcs'!A175</f>
        <v>32051</v>
      </c>
      <c r="B173" s="54">
        <f>'Outflows and calcs'!W175/4</f>
        <v>26960.576949999682</v>
      </c>
      <c r="C173" s="12">
        <f>'Outflows and calcs'!X175</f>
        <v>3234310.34</v>
      </c>
      <c r="D173" s="42">
        <f>'[1]Calcs'!$V176</f>
        <v>0.8948671042720328</v>
      </c>
      <c r="E173" s="7">
        <v>6.13</v>
      </c>
      <c r="F173" s="55">
        <v>1</v>
      </c>
      <c r="G173" s="56">
        <f t="shared" si="5"/>
        <v>0.8116311417062607</v>
      </c>
      <c r="H173" s="56">
        <f t="shared" si="4"/>
        <v>1.007990888870233</v>
      </c>
    </row>
    <row r="174" spans="1:8" ht="12.75">
      <c r="A174" s="18">
        <f>'Outflows and calcs'!A176</f>
        <v>32143</v>
      </c>
      <c r="B174" s="54">
        <f>'Outflows and calcs'!W176/4</f>
        <v>64082.29773999996</v>
      </c>
      <c r="C174" s="12">
        <f>'Outflows and calcs'!X176</f>
        <v>3499454.23</v>
      </c>
      <c r="D174" s="42">
        <f>'[1]Calcs'!$V177</f>
        <v>0.9017635089305901</v>
      </c>
      <c r="E174" s="7">
        <v>5.81</v>
      </c>
      <c r="F174" s="55">
        <v>1</v>
      </c>
      <c r="G174" s="56">
        <f t="shared" si="5"/>
        <v>1.082039665341075</v>
      </c>
      <c r="H174" s="56">
        <f t="shared" si="4"/>
        <v>1.0075601126535898</v>
      </c>
    </row>
    <row r="175" spans="1:8" ht="12.75">
      <c r="A175" s="18">
        <f>'Outflows and calcs'!A177</f>
        <v>32234</v>
      </c>
      <c r="B175" s="54">
        <f>'Outflows and calcs'!W177/4</f>
        <v>39098.48166000002</v>
      </c>
      <c r="C175" s="12">
        <f>'Outflows and calcs'!X177</f>
        <v>3644002.83</v>
      </c>
      <c r="D175" s="42">
        <f>'[1]Calcs'!$V178</f>
        <v>0.9077008310249308</v>
      </c>
      <c r="E175" s="7">
        <v>5.91</v>
      </c>
      <c r="F175" s="55">
        <v>1</v>
      </c>
      <c r="G175" s="56">
        <f t="shared" si="5"/>
        <v>1.052806883161755</v>
      </c>
      <c r="H175" s="56">
        <f t="shared" si="4"/>
        <v>1.0078889350192513</v>
      </c>
    </row>
    <row r="176" spans="1:8" ht="12.75">
      <c r="A176" s="18">
        <f>'Outflows and calcs'!A178</f>
        <v>32325</v>
      </c>
      <c r="B176" s="54">
        <f>'Outflows and calcs'!W178/4</f>
        <v>58988.57340999987</v>
      </c>
      <c r="C176" s="12">
        <f>'Outflows and calcs'!X178</f>
        <v>3578935.26</v>
      </c>
      <c r="D176" s="42">
        <f>'[1]Calcs'!$V179</f>
        <v>0.9098622589531681</v>
      </c>
      <c r="E176" s="7">
        <v>6.73</v>
      </c>
      <c r="F176" s="55">
        <v>1</v>
      </c>
      <c r="G176" s="56">
        <f t="shared" si="5"/>
        <v>0.990540334941429</v>
      </c>
      <c r="H176" s="56">
        <f t="shared" si="4"/>
        <v>1.0123643460748657</v>
      </c>
    </row>
    <row r="177" spans="1:8" ht="12.75">
      <c r="A177" s="18">
        <f>'Outflows and calcs'!A179</f>
        <v>32417</v>
      </c>
      <c r="B177" s="54">
        <f>'Outflows and calcs'!W179/4</f>
        <v>-6626.535350000224</v>
      </c>
      <c r="C177" s="12">
        <f>'Outflows and calcs'!X179</f>
        <v>3797828.5300000003</v>
      </c>
      <c r="D177" s="42">
        <f>'[1]Calcs'!$V180</f>
        <v>0.9185120541071233</v>
      </c>
      <c r="E177" s="7">
        <v>7.35</v>
      </c>
      <c r="F177" s="55">
        <v>1</v>
      </c>
      <c r="G177" s="56">
        <f t="shared" si="5"/>
        <v>1.0676505674084575</v>
      </c>
      <c r="H177" s="56">
        <f t="shared" si="4"/>
        <v>1.0072493739446944</v>
      </c>
    </row>
    <row r="178" spans="1:8" ht="12.75">
      <c r="A178" s="18">
        <f>'Outflows and calcs'!A180</f>
        <v>32509</v>
      </c>
      <c r="B178" s="54">
        <f>'Outflows and calcs'!W180/4</f>
        <v>94417.31843000054</v>
      </c>
      <c r="C178" s="12">
        <f>'Outflows and calcs'!X180</f>
        <v>3886275.8</v>
      </c>
      <c r="D178" s="42">
        <f>'[1]Calcs'!$V181</f>
        <v>0.9249501417025296</v>
      </c>
      <c r="E178" s="7">
        <v>8.27</v>
      </c>
      <c r="F178" s="55">
        <v>1</v>
      </c>
      <c r="G178" s="56">
        <f t="shared" si="5"/>
        <v>1.0144215118173552</v>
      </c>
      <c r="H178" s="56">
        <f t="shared" si="4"/>
        <v>1.0112866314930191</v>
      </c>
    </row>
    <row r="179" spans="1:8" ht="12.75">
      <c r="A179" s="18">
        <f>'Outflows and calcs'!A181</f>
        <v>32599</v>
      </c>
      <c r="B179" s="54">
        <f>'Outflows and calcs'!W181/4</f>
        <v>47505.947829999684</v>
      </c>
      <c r="C179" s="12">
        <f>'Outflows and calcs'!X181</f>
        <v>4112692.38</v>
      </c>
      <c r="D179" s="42">
        <f>'[1]Calcs'!$V182</f>
        <v>0.9301880777813197</v>
      </c>
      <c r="E179" s="7">
        <v>8.65</v>
      </c>
      <c r="F179" s="55">
        <v>1</v>
      </c>
      <c r="G179" s="56">
        <f t="shared" si="5"/>
        <v>1.0765964988326082</v>
      </c>
      <c r="H179" s="56">
        <f t="shared" si="4"/>
        <v>1.0149275274888807</v>
      </c>
    </row>
    <row r="180" spans="1:8" ht="12.75">
      <c r="A180" s="18">
        <f>'Outflows and calcs'!A182</f>
        <v>32690</v>
      </c>
      <c r="B180" s="54">
        <f>'Outflows and calcs'!W182/4</f>
        <v>77080.5368000002</v>
      </c>
      <c r="C180" s="12">
        <f>'Outflows and calcs'!X182</f>
        <v>4391330.350000001</v>
      </c>
      <c r="D180" s="42">
        <f>'[1]Calcs'!$V183</f>
        <v>0.9343591950930809</v>
      </c>
      <c r="E180" s="7">
        <v>7.88</v>
      </c>
      <c r="F180" s="55">
        <v>1</v>
      </c>
      <c r="G180" s="56">
        <f t="shared" si="5"/>
        <v>1.0745352053795052</v>
      </c>
      <c r="H180" s="56">
        <f t="shared" si="4"/>
        <v>1.0170643152590495</v>
      </c>
    </row>
    <row r="181" spans="1:8" ht="12.75">
      <c r="A181" s="18">
        <f>'Outflows and calcs'!A183</f>
        <v>32782</v>
      </c>
      <c r="B181" s="54">
        <f>'Outflows and calcs'!W183/4</f>
        <v>36650.34489000038</v>
      </c>
      <c r="C181" s="12">
        <f>'Outflows and calcs'!X183</f>
        <v>4512289.359999999</v>
      </c>
      <c r="D181" s="42">
        <f>'[1]Calcs'!$V184</f>
        <v>0.9391049951240655</v>
      </c>
      <c r="E181" s="7">
        <v>7.64</v>
      </c>
      <c r="F181" s="55">
        <v>1</v>
      </c>
      <c r="G181" s="56">
        <f t="shared" si="5"/>
        <v>1.039905113095263</v>
      </c>
      <c r="H181" s="56">
        <f t="shared" si="4"/>
        <v>1.0145469102850895</v>
      </c>
    </row>
    <row r="182" spans="1:8" ht="12.75">
      <c r="A182" s="18">
        <f>'Outflows and calcs'!A184</f>
        <v>32874</v>
      </c>
      <c r="B182" s="54">
        <f>'Outflows and calcs'!W184/4</f>
        <v>34604.20593999983</v>
      </c>
      <c r="C182" s="12">
        <f>'Outflows and calcs'!X184</f>
        <v>4438952.83</v>
      </c>
      <c r="D182" s="42">
        <f>'[1]Calcs'!$V185</f>
        <v>0.94389721627409</v>
      </c>
      <c r="E182" s="7">
        <v>7.64</v>
      </c>
      <c r="F182" s="55">
        <v>1</v>
      </c>
      <c r="G182" s="56">
        <f t="shared" si="5"/>
        <v>0.9868751752211303</v>
      </c>
      <c r="H182" s="56">
        <f t="shared" si="4"/>
        <v>1.013925969936358</v>
      </c>
    </row>
    <row r="183" spans="1:8" ht="12.75">
      <c r="A183" s="18">
        <f>'Outflows and calcs'!A185</f>
        <v>32964</v>
      </c>
      <c r="B183" s="54">
        <f>'Outflows and calcs'!W185/4</f>
        <v>97863.9346119996</v>
      </c>
      <c r="C183" s="12">
        <f>'Outflows and calcs'!X185</f>
        <v>4563293.84</v>
      </c>
      <c r="D183" s="42">
        <f>'[1]Calcs'!$V186</f>
        <v>0.9464094319399786</v>
      </c>
      <c r="E183" s="7">
        <v>7.77</v>
      </c>
      <c r="F183" s="55">
        <v>1</v>
      </c>
      <c r="G183" s="56">
        <f t="shared" si="5"/>
        <v>1.0330780915900208</v>
      </c>
      <c r="H183" s="56">
        <f t="shared" si="4"/>
        <v>1.016394829384932</v>
      </c>
    </row>
    <row r="184" spans="1:8" ht="12.75">
      <c r="A184" s="18">
        <f>'Outflows and calcs'!A186</f>
        <v>33055</v>
      </c>
      <c r="B184" s="54">
        <f>'Outflows and calcs'!W186/4</f>
        <v>79495.06754999975</v>
      </c>
      <c r="C184" s="12">
        <f>'Outflows and calcs'!X186</f>
        <v>4055321.32</v>
      </c>
      <c r="D184" s="42">
        <f>'[1]Calcs'!$V187</f>
        <v>0.9526627218934911</v>
      </c>
      <c r="E184" s="7">
        <v>7.62</v>
      </c>
      <c r="F184" s="55">
        <v>1</v>
      </c>
      <c r="G184" s="56">
        <f t="shared" si="5"/>
        <v>0.9042954978846733</v>
      </c>
      <c r="H184" s="56">
        <f t="shared" si="4"/>
        <v>1.0127334816227624</v>
      </c>
    </row>
    <row r="185" spans="1:8" ht="12.75">
      <c r="A185" s="18">
        <f>'Outflows and calcs'!A187</f>
        <v>33147</v>
      </c>
      <c r="B185" s="54">
        <f>'Outflows and calcs'!W187/4</f>
        <v>51278.71536000048</v>
      </c>
      <c r="C185" s="12">
        <f>'Outflows and calcs'!X187</f>
        <v>4416054.46</v>
      </c>
      <c r="D185" s="42">
        <f>'[1]Calcs'!$V188</f>
        <v>0.9566854990583803</v>
      </c>
      <c r="E185" s="7">
        <v>7.17</v>
      </c>
      <c r="F185" s="55">
        <v>1</v>
      </c>
      <c r="G185" s="56">
        <f t="shared" si="5"/>
        <v>1.103976740506648</v>
      </c>
      <c r="H185" s="56">
        <f t="shared" si="4"/>
        <v>1.0147649856730188</v>
      </c>
    </row>
    <row r="186" spans="1:8" ht="12.75">
      <c r="A186" s="18">
        <f>'Outflows and calcs'!A188</f>
        <v>33239</v>
      </c>
      <c r="B186" s="54">
        <f>'Outflows and calcs'!W188/4</f>
        <v>101272.15123000043</v>
      </c>
      <c r="C186" s="12">
        <f>'Outflows and calcs'!X188</f>
        <v>4852164.8</v>
      </c>
      <c r="D186" s="42">
        <f>'[1]Calcs'!$V189</f>
        <v>0.9649122807017544</v>
      </c>
      <c r="E186" s="7">
        <v>6.22</v>
      </c>
      <c r="F186" s="55">
        <v>1</v>
      </c>
      <c r="G186" s="56">
        <f t="shared" si="5"/>
        <v>1.1009996154608765</v>
      </c>
      <c r="H186" s="56">
        <f t="shared" si="4"/>
        <v>1.0092462352336926</v>
      </c>
    </row>
    <row r="187" spans="1:8" ht="12.75">
      <c r="A187" s="18">
        <f>'Outflows and calcs'!A189</f>
        <v>33329</v>
      </c>
      <c r="B187" s="54">
        <f>'Outflows and calcs'!W189/4</f>
        <v>78585.75148000036</v>
      </c>
      <c r="C187" s="12">
        <f>'Outflows and calcs'!X189</f>
        <v>4796717.52</v>
      </c>
      <c r="D187" s="42">
        <f>'[1]Calcs'!$V190</f>
        <v>0.9650098911968349</v>
      </c>
      <c r="E187" s="7">
        <v>5.65</v>
      </c>
      <c r="F187" s="55">
        <v>1</v>
      </c>
      <c r="G187" s="56">
        <f t="shared" si="5"/>
        <v>1.0093442177649083</v>
      </c>
      <c r="H187" s="56">
        <f t="shared" si="4"/>
        <v>1.0154472773862908</v>
      </c>
    </row>
    <row r="188" spans="1:8" ht="12.75">
      <c r="A188" s="18">
        <f>'Outflows and calcs'!A190</f>
        <v>33420</v>
      </c>
      <c r="B188" s="54">
        <f>'Outflows and calcs'!W190/4</f>
        <v>155764.90806999907</v>
      </c>
      <c r="C188" s="12">
        <f>'Outflows and calcs'!X190</f>
        <v>4888914.05</v>
      </c>
      <c r="D188" s="42">
        <f>'[1]Calcs'!$V191</f>
        <v>0.9658953964810798</v>
      </c>
      <c r="E188" s="7">
        <v>5.58</v>
      </c>
      <c r="F188" s="55">
        <v>1</v>
      </c>
      <c r="G188" s="56">
        <f t="shared" si="5"/>
        <v>1.0346695973154845</v>
      </c>
      <c r="H188" s="56">
        <f t="shared" si="4"/>
        <v>1.013195279194148</v>
      </c>
    </row>
    <row r="189" spans="1:8" ht="12.75">
      <c r="A189" s="18">
        <f>'Outflows and calcs'!A191</f>
        <v>33512</v>
      </c>
      <c r="B189" s="54">
        <f>'Outflows and calcs'!W191/4</f>
        <v>82115.30506000004</v>
      </c>
      <c r="C189" s="12">
        <f>'Outflows and calcs'!X191</f>
        <v>5374838.62</v>
      </c>
      <c r="D189" s="42">
        <f>'[1]Calcs'!$V192</f>
        <v>0.9628558204119416</v>
      </c>
      <c r="E189" s="7">
        <v>4.99</v>
      </c>
      <c r="F189" s="55">
        <v>1</v>
      </c>
      <c r="G189" s="56">
        <f t="shared" si="5"/>
        <v>1.1347245922244131</v>
      </c>
      <c r="H189" s="56">
        <f t="shared" si="4"/>
        <v>1.0171508719166116</v>
      </c>
    </row>
    <row r="190" spans="1:8" ht="12.75">
      <c r="A190" s="18">
        <f>'Outflows and calcs'!A192</f>
        <v>33604</v>
      </c>
      <c r="B190" s="54">
        <f>'Outflows and calcs'!W192/4</f>
        <v>62120.532349999805</v>
      </c>
      <c r="C190" s="12">
        <f>'Outflows and calcs'!X192</f>
        <v>5203381.8100000005</v>
      </c>
      <c r="D190" s="42">
        <f>'[1]Calcs'!$V193</f>
        <v>0.9610097179426405</v>
      </c>
      <c r="E190" s="7">
        <v>3.8</v>
      </c>
      <c r="F190" s="55">
        <v>1</v>
      </c>
      <c r="G190" s="56">
        <f t="shared" si="5"/>
        <v>0.9852375487105753</v>
      </c>
      <c r="H190" s="56">
        <f t="shared" si="4"/>
        <v>1.0144199674261434</v>
      </c>
    </row>
    <row r="191" spans="1:8" ht="12.75">
      <c r="A191" s="18">
        <f>'Outflows and calcs'!A193</f>
        <v>33695</v>
      </c>
      <c r="B191" s="54">
        <f>'Outflows and calcs'!W193/4</f>
        <v>122038.7803700002</v>
      </c>
      <c r="C191" s="12">
        <f>'Outflows and calcs'!X193</f>
        <v>5199508.27</v>
      </c>
      <c r="D191" s="42">
        <f>'[1]Calcs'!$V194</f>
        <v>0.9616322909736085</v>
      </c>
      <c r="E191" s="7">
        <v>3.75</v>
      </c>
      <c r="F191" s="55">
        <v>1</v>
      </c>
      <c r="G191" s="56">
        <f t="shared" si="5"/>
        <v>1.0105471338201115</v>
      </c>
      <c r="H191" s="56">
        <f t="shared" si="4"/>
        <v>1.0088464368026517</v>
      </c>
    </row>
    <row r="192" spans="1:8" ht="12.75">
      <c r="A192" s="18">
        <f>'Outflows and calcs'!A194</f>
        <v>33786</v>
      </c>
      <c r="B192" s="54">
        <f>'Outflows and calcs'!W194/4</f>
        <v>99641.54424000034</v>
      </c>
      <c r="C192" s="12">
        <f>'Outflows and calcs'!X194</f>
        <v>5295931.99</v>
      </c>
      <c r="D192" s="42">
        <f>'[1]Calcs'!$V195</f>
        <v>0.9633812082008552</v>
      </c>
      <c r="E192" s="7">
        <v>3.21</v>
      </c>
      <c r="F192" s="55">
        <v>1</v>
      </c>
      <c r="G192" s="56">
        <f t="shared" si="5"/>
        <v>1.0401669315973876</v>
      </c>
      <c r="H192" s="56">
        <f t="shared" si="4"/>
        <v>1.0075425858826965</v>
      </c>
    </row>
    <row r="193" spans="1:8" ht="12.75">
      <c r="A193" s="18">
        <f>'Outflows and calcs'!A195</f>
        <v>33878</v>
      </c>
      <c r="B193" s="54">
        <f>'Outflows and calcs'!W195/4</f>
        <v>44897.131548000034</v>
      </c>
      <c r="C193" s="12">
        <f>'Outflows and calcs'!X195</f>
        <v>5729854.859999999</v>
      </c>
      <c r="D193" s="42">
        <f>'[1]Calcs'!$V196</f>
        <v>0.9662276975361087</v>
      </c>
      <c r="E193" s="7">
        <v>2.86</v>
      </c>
      <c r="F193" s="55">
        <v>1</v>
      </c>
      <c r="G193" s="56">
        <f t="shared" si="5"/>
        <v>1.0975625001129405</v>
      </c>
      <c r="H193" s="56">
        <f t="shared" si="4"/>
        <v>1.0050553765670496</v>
      </c>
    </row>
    <row r="194" spans="1:8" ht="12.75">
      <c r="A194" s="18">
        <f>'Outflows and calcs'!A196</f>
        <v>33970</v>
      </c>
      <c r="B194" s="54">
        <f>'Outflows and calcs'!W196/4</f>
        <v>112274.96268999972</v>
      </c>
      <c r="C194" s="12">
        <f>'Outflows and calcs'!X196</f>
        <v>5817867.01</v>
      </c>
      <c r="D194" s="42">
        <f>'[1]Calcs'!$V197</f>
        <v>0.9722222222222223</v>
      </c>
      <c r="E194" s="7">
        <v>3</v>
      </c>
      <c r="F194" s="55">
        <v>1</v>
      </c>
      <c r="G194" s="56">
        <f t="shared" si="5"/>
        <v>1.0169354194843503</v>
      </c>
      <c r="H194" s="56">
        <f t="shared" si="4"/>
        <v>1.0009401177327344</v>
      </c>
    </row>
    <row r="195" spans="1:8" ht="12.75">
      <c r="A195" s="18">
        <f>'Outflows and calcs'!A197</f>
        <v>34060</v>
      </c>
      <c r="B195" s="54">
        <f>'Outflows and calcs'!W197/4</f>
        <v>99032.06146000055</v>
      </c>
      <c r="C195" s="12">
        <f>'Outflows and calcs'!X197</f>
        <v>5863059.16</v>
      </c>
      <c r="D195" s="42">
        <f>'[1]Calcs'!$V198</f>
        <v>0.9758014477766288</v>
      </c>
      <c r="E195" s="7">
        <v>2.87</v>
      </c>
      <c r="F195" s="55">
        <v>1</v>
      </c>
      <c r="G195" s="56">
        <f t="shared" si="5"/>
        <v>1.0233696467302094</v>
      </c>
      <c r="H195" s="56">
        <f t="shared" si="4"/>
        <v>1.003804504615892</v>
      </c>
    </row>
    <row r="196" spans="1:8" ht="12.75">
      <c r="A196" s="18">
        <f>'Outflows and calcs'!A198</f>
        <v>34151</v>
      </c>
      <c r="B196" s="54">
        <f>'Outflows and calcs'!W198/4</f>
        <v>114375.28194999977</v>
      </c>
      <c r="C196" s="12">
        <f>'Outflows and calcs'!X198</f>
        <v>5943414.42</v>
      </c>
      <c r="D196" s="42">
        <f>'[1]Calcs'!$V199</f>
        <v>0.978114303495488</v>
      </c>
      <c r="E196" s="7">
        <v>3.04</v>
      </c>
      <c r="F196" s="55">
        <v>1</v>
      </c>
      <c r="G196" s="56">
        <f t="shared" si="5"/>
        <v>1.0281991838872266</v>
      </c>
      <c r="H196" s="56">
        <f t="shared" si="4"/>
        <v>1.0047934271610002</v>
      </c>
    </row>
    <row r="197" spans="1:8" ht="12.75">
      <c r="A197" s="18">
        <f>'Outflows and calcs'!A199</f>
        <v>34243</v>
      </c>
      <c r="B197" s="54">
        <f>'Outflows and calcs'!W199/4</f>
        <v>8174.687950000443</v>
      </c>
      <c r="C197" s="12">
        <f>'Outflows and calcs'!X199</f>
        <v>6270022.27</v>
      </c>
      <c r="D197" s="42">
        <f>'[1]Calcs'!$V200</f>
        <v>0.9805041354864119</v>
      </c>
      <c r="E197" s="7">
        <v>3.02</v>
      </c>
      <c r="F197" s="55">
        <v>1</v>
      </c>
      <c r="G197" s="56">
        <f t="shared" si="5"/>
        <v>1.071625645054577</v>
      </c>
      <c r="H197" s="56">
        <f t="shared" si="4"/>
        <v>1.0051441258971738</v>
      </c>
    </row>
    <row r="198" spans="1:8" ht="12.75">
      <c r="A198" s="18">
        <f>'Outflows and calcs'!A200</f>
        <v>34335</v>
      </c>
      <c r="B198" s="54">
        <f>'Outflows and calcs'!W200/4</f>
        <v>82428.83882999887</v>
      </c>
      <c r="C198" s="12">
        <f>'Outflows and calcs'!X200</f>
        <v>5986560.02</v>
      </c>
      <c r="D198" s="42">
        <f>'[1]Calcs'!$V201</f>
        <v>0.9855291780951481</v>
      </c>
      <c r="E198" s="7">
        <v>2.98</v>
      </c>
      <c r="F198" s="55">
        <v>1</v>
      </c>
      <c r="G198" s="56">
        <f t="shared" si="5"/>
        <v>0.9512263303554082</v>
      </c>
      <c r="H198" s="56">
        <f t="shared" si="4"/>
        <v>1.002412677033857</v>
      </c>
    </row>
    <row r="199" spans="1:8" ht="12.75">
      <c r="A199" s="18">
        <f>'Outflows and calcs'!A201</f>
        <v>34425</v>
      </c>
      <c r="B199" s="54">
        <f>'Outflows and calcs'!W201/4</f>
        <v>77281.12360000017</v>
      </c>
      <c r="C199" s="12">
        <f>'Outflows and calcs'!X201</f>
        <v>5833035.68</v>
      </c>
      <c r="D199" s="42">
        <f>'[1]Calcs'!$V202</f>
        <v>0.989181940098346</v>
      </c>
      <c r="E199" s="7">
        <v>3.68</v>
      </c>
      <c r="F199" s="55">
        <v>1</v>
      </c>
      <c r="G199" s="56">
        <f t="shared" si="5"/>
        <v>0.9845261369104316</v>
      </c>
      <c r="H199" s="56">
        <f aca="true" t="shared" si="6" ref="H199:H220">(1+E198/400)/(D199/D198)</f>
        <v>1.0037297793500395</v>
      </c>
    </row>
    <row r="200" spans="1:8" ht="12.75">
      <c r="A200" s="18">
        <f>'Outflows and calcs'!A202</f>
        <v>34516</v>
      </c>
      <c r="B200" s="54">
        <f>'Outflows and calcs'!W202/4</f>
        <v>69245.59152999986</v>
      </c>
      <c r="C200" s="12">
        <f>'Outflows and calcs'!X202</f>
        <v>6106616.69</v>
      </c>
      <c r="D200" s="42">
        <f>'[1]Calcs'!$V203</f>
        <v>0.9929206752586677</v>
      </c>
      <c r="E200" s="7">
        <v>4.33</v>
      </c>
      <c r="F200" s="55">
        <v>1</v>
      </c>
      <c r="G200" s="56">
        <f aca="true" t="shared" si="7" ref="G200:G220">(C200*D199/D200+B199)/C199</f>
        <v>1.0562088676390717</v>
      </c>
      <c r="H200" s="56">
        <f t="shared" si="6"/>
        <v>1.0053999668072038</v>
      </c>
    </row>
    <row r="201" spans="1:8" ht="12.75">
      <c r="A201" s="18">
        <f>'Outflows and calcs'!A203</f>
        <v>34608</v>
      </c>
      <c r="B201" s="54">
        <f>'Outflows and calcs'!W203/4</f>
        <v>45635.30555000006</v>
      </c>
      <c r="C201" s="12">
        <f>'Outflows and calcs'!X203</f>
        <v>6120649.34</v>
      </c>
      <c r="D201" s="42">
        <f>'[1]Calcs'!$V204</f>
        <v>0.9961755758365927</v>
      </c>
      <c r="E201" s="7">
        <v>4.95</v>
      </c>
      <c r="F201" s="55">
        <v>1</v>
      </c>
      <c r="G201" s="56">
        <f t="shared" si="7"/>
        <v>1.0103624734586334</v>
      </c>
      <c r="H201" s="56">
        <f t="shared" si="6"/>
        <v>1.0075222339450123</v>
      </c>
    </row>
    <row r="202" spans="1:8" ht="12.75">
      <c r="A202" s="18">
        <f>'Outflows and calcs'!A204</f>
        <v>34700</v>
      </c>
      <c r="B202" s="54">
        <f>'Outflows and calcs'!W204/4</f>
        <v>12030.652369999902</v>
      </c>
      <c r="C202" s="12">
        <f>'Outflows and calcs'!X204</f>
        <v>6549212.43</v>
      </c>
      <c r="D202" s="42">
        <f>'[1]Calcs'!$V205</f>
        <v>1.0003441156228492</v>
      </c>
      <c r="E202" s="7">
        <v>5.71</v>
      </c>
      <c r="F202" s="55">
        <v>1</v>
      </c>
      <c r="G202" s="56">
        <f t="shared" si="7"/>
        <v>1.0730162944306587</v>
      </c>
      <c r="H202" s="56">
        <f t="shared" si="6"/>
        <v>1.0081563262454352</v>
      </c>
    </row>
    <row r="203" spans="1:8" ht="12.75">
      <c r="A203" s="18">
        <f>'Outflows and calcs'!A205</f>
        <v>34790</v>
      </c>
      <c r="B203" s="54">
        <f>'Outflows and calcs'!W205/4</f>
        <v>84859.06259999983</v>
      </c>
      <c r="C203" s="12">
        <f>'Outflows and calcs'!X205</f>
        <v>7042245.46</v>
      </c>
      <c r="D203" s="42">
        <f>'[1]Calcs'!$V206</f>
        <v>1.0040762073548959</v>
      </c>
      <c r="E203" s="7">
        <v>5.65</v>
      </c>
      <c r="F203" s="55">
        <v>1</v>
      </c>
      <c r="G203" s="56">
        <f t="shared" si="7"/>
        <v>1.0731214750844464</v>
      </c>
      <c r="H203" s="56">
        <f t="shared" si="6"/>
        <v>1.0105049999603677</v>
      </c>
    </row>
    <row r="204" spans="1:8" ht="12.75">
      <c r="A204" s="18">
        <f>'Outflows and calcs'!A206</f>
        <v>34881</v>
      </c>
      <c r="B204" s="54">
        <f>'Outflows and calcs'!W206/4</f>
        <v>61233.80940000043</v>
      </c>
      <c r="C204" s="12">
        <f>'Outflows and calcs'!X206</f>
        <v>7520900.9399999995</v>
      </c>
      <c r="D204" s="42">
        <f>'[1]Calcs'!$V207</f>
        <v>1.0039317308551516</v>
      </c>
      <c r="E204" s="7">
        <v>5.42</v>
      </c>
      <c r="F204" s="55">
        <v>1</v>
      </c>
      <c r="G204" s="56">
        <f t="shared" si="7"/>
        <v>1.0801728488147724</v>
      </c>
      <c r="H204" s="56">
        <f t="shared" si="6"/>
        <v>1.0142709434200554</v>
      </c>
    </row>
    <row r="205" spans="1:8" ht="12.75">
      <c r="A205" s="18">
        <f>'Outflows and calcs'!A207</f>
        <v>34973</v>
      </c>
      <c r="B205" s="54">
        <f>'Outflows and calcs'!W207/4</f>
        <v>62447.99086000037</v>
      </c>
      <c r="C205" s="12">
        <f>'Outflows and calcs'!X207</f>
        <v>7938329.0600000005</v>
      </c>
      <c r="D205" s="42">
        <f>'[1]Calcs'!$V208</f>
        <v>1.0027768136063866</v>
      </c>
      <c r="E205" s="7">
        <v>5.28</v>
      </c>
      <c r="F205" s="55">
        <v>1</v>
      </c>
      <c r="G205" s="56">
        <f t="shared" si="7"/>
        <v>1.064859869689118</v>
      </c>
      <c r="H205" s="56">
        <f t="shared" si="6"/>
        <v>1.0147173249337267</v>
      </c>
    </row>
    <row r="206" spans="1:8" ht="12.75">
      <c r="A206" s="18">
        <f>'Outflows and calcs'!A208</f>
        <v>35065</v>
      </c>
      <c r="B206" s="54">
        <f>'Outflows and calcs'!W208/4</f>
        <v>79768.83626999949</v>
      </c>
      <c r="C206" s="12">
        <f>'Outflows and calcs'!X208</f>
        <v>8203245.17</v>
      </c>
      <c r="D206" s="42">
        <f>'[1]Calcs'!$V209</f>
        <v>1.0000853023969976</v>
      </c>
      <c r="E206" s="7">
        <v>5</v>
      </c>
      <c r="F206" s="55">
        <v>1</v>
      </c>
      <c r="G206" s="56">
        <f t="shared" si="7"/>
        <v>1.044019508552177</v>
      </c>
      <c r="H206" s="56">
        <f t="shared" si="6"/>
        <v>1.0159268065542177</v>
      </c>
    </row>
    <row r="207" spans="1:8" ht="12.75">
      <c r="A207" s="18">
        <f>'Outflows and calcs'!A209</f>
        <v>35156</v>
      </c>
      <c r="B207" s="54">
        <f>'Outflows and calcs'!W209/4</f>
        <v>58861.509759999346</v>
      </c>
      <c r="C207" s="12">
        <f>'Outflows and calcs'!X209</f>
        <v>8524838.03</v>
      </c>
      <c r="D207" s="42">
        <f>'[1]Calcs'!$V210</f>
        <v>0.9984595427274201</v>
      </c>
      <c r="E207" s="7">
        <v>4.95</v>
      </c>
      <c r="F207" s="55">
        <v>1</v>
      </c>
      <c r="G207" s="56">
        <f t="shared" si="7"/>
        <v>1.0506192864141497</v>
      </c>
      <c r="H207" s="56">
        <f t="shared" si="6"/>
        <v>1.0141486212961126</v>
      </c>
    </row>
    <row r="208" spans="1:8" ht="12.75">
      <c r="A208" s="18">
        <f>'Outflows and calcs'!A210</f>
        <v>35247</v>
      </c>
      <c r="B208" s="54">
        <f>'Outflows and calcs'!W210/4</f>
        <v>172760.8290740009</v>
      </c>
      <c r="C208" s="12">
        <f>'Outflows and calcs'!X210</f>
        <v>8503668.64</v>
      </c>
      <c r="D208" s="42">
        <f>'[1]Calcs'!$V211</f>
        <v>1.0009364757296706</v>
      </c>
      <c r="E208" s="7">
        <v>5.15</v>
      </c>
      <c r="F208" s="55">
        <v>1</v>
      </c>
      <c r="G208" s="56">
        <f t="shared" si="7"/>
        <v>1.0019529765558906</v>
      </c>
      <c r="H208" s="56">
        <f t="shared" si="6"/>
        <v>1.0098697610473228</v>
      </c>
    </row>
    <row r="209" spans="1:8" ht="12.75">
      <c r="A209" s="18">
        <f>'Outflows and calcs'!A211</f>
        <v>35339</v>
      </c>
      <c r="B209" s="54">
        <f>'Outflows and calcs'!W211/4</f>
        <v>36975.54123999973</v>
      </c>
      <c r="C209" s="12">
        <f>'Outflows and calcs'!X211</f>
        <v>9090156.01</v>
      </c>
      <c r="D209" s="42">
        <f>'[1]Calcs'!$V212</f>
        <v>1.0004673989249824</v>
      </c>
      <c r="E209" s="7">
        <v>4.99</v>
      </c>
      <c r="F209" s="55">
        <v>1</v>
      </c>
      <c r="G209" s="56">
        <f t="shared" si="7"/>
        <v>1.0897859759926014</v>
      </c>
      <c r="H209" s="56">
        <f t="shared" si="6"/>
        <v>1.0133498942035084</v>
      </c>
    </row>
    <row r="210" spans="1:8" ht="12.75">
      <c r="A210" s="18">
        <f>'Outflows and calcs'!A212</f>
        <v>35431</v>
      </c>
      <c r="B210" s="54">
        <f>'Outflows and calcs'!W212/4</f>
        <v>45177.949989999935</v>
      </c>
      <c r="C210" s="12">
        <f>'Outflows and calcs'!X212</f>
        <v>9066119.5</v>
      </c>
      <c r="D210" s="42">
        <f>'[1]Calcs'!$V213</f>
        <v>1.0003769317753486</v>
      </c>
      <c r="E210" s="7">
        <v>5.03</v>
      </c>
      <c r="F210" s="55">
        <v>1</v>
      </c>
      <c r="G210" s="56">
        <f t="shared" si="7"/>
        <v>1.0015136052864873</v>
      </c>
      <c r="H210" s="56">
        <f t="shared" si="6"/>
        <v>1.012566561214994</v>
      </c>
    </row>
    <row r="211" spans="1:8" ht="12.75">
      <c r="A211" s="18">
        <f>'Outflows and calcs'!A213</f>
        <v>35521</v>
      </c>
      <c r="B211" s="54">
        <f>'Outflows and calcs'!W213/4</f>
        <v>93677.38805000042</v>
      </c>
      <c r="C211" s="12">
        <f>'Outflows and calcs'!X213</f>
        <v>10253540.73</v>
      </c>
      <c r="D211" s="42">
        <f>'[1]Calcs'!$V214</f>
        <v>0.9986371135499607</v>
      </c>
      <c r="E211" s="7">
        <v>5.16</v>
      </c>
      <c r="F211" s="55">
        <v>1</v>
      </c>
      <c r="G211" s="56">
        <f t="shared" si="7"/>
        <v>1.1379270175232101</v>
      </c>
      <c r="H211" s="56">
        <f t="shared" si="6"/>
        <v>1.0143391007085243</v>
      </c>
    </row>
    <row r="212" spans="1:8" ht="12.75">
      <c r="A212" s="18">
        <f>'Outflows and calcs'!A214</f>
        <v>35612</v>
      </c>
      <c r="B212" s="54">
        <f>'Outflows and calcs'!W214/4</f>
        <v>9344.058709999968</v>
      </c>
      <c r="C212" s="12">
        <f>'Outflows and calcs'!X214</f>
        <v>11064508.95</v>
      </c>
      <c r="D212" s="42">
        <f>'[1]Calcs'!$V215</f>
        <v>0.9987836290784203</v>
      </c>
      <c r="E212" s="7">
        <v>5.05</v>
      </c>
      <c r="F212" s="55">
        <v>1</v>
      </c>
      <c r="G212" s="56">
        <f t="shared" si="7"/>
        <v>1.0880693347951873</v>
      </c>
      <c r="H212" s="56">
        <f t="shared" si="6"/>
        <v>1.0127514136851505</v>
      </c>
    </row>
    <row r="213" spans="1:8" ht="12.75">
      <c r="A213" s="18">
        <f>'Outflows and calcs'!A215</f>
        <v>35704</v>
      </c>
      <c r="B213" s="54">
        <f>'Outflows and calcs'!W215/4</f>
        <v>-60969.780090000975</v>
      </c>
      <c r="C213" s="12">
        <f>'Outflows and calcs'!X215</f>
        <v>11424374.83</v>
      </c>
      <c r="D213" s="42">
        <f>'[1]Calcs'!$V216</f>
        <v>0.9962804407326828</v>
      </c>
      <c r="E213" s="7">
        <v>4.97</v>
      </c>
      <c r="F213" s="55">
        <v>1</v>
      </c>
      <c r="G213" s="56">
        <f t="shared" si="7"/>
        <v>1.0359631023073541</v>
      </c>
      <c r="H213" s="56">
        <f t="shared" si="6"/>
        <v>1.0151692546043947</v>
      </c>
    </row>
    <row r="214" spans="1:8" ht="12.75">
      <c r="A214" s="18">
        <f>'Outflows and calcs'!A216</f>
        <v>35796</v>
      </c>
      <c r="B214" s="54">
        <f>'Outflows and calcs'!W216/4</f>
        <v>50337.23798000067</v>
      </c>
      <c r="C214" s="12">
        <f>'Outflows and calcs'!X216</f>
        <v>12821284.02</v>
      </c>
      <c r="D214" s="42">
        <f>'[1]Calcs'!$V217</f>
        <v>0.9887691805419523</v>
      </c>
      <c r="E214" s="7">
        <v>5.04</v>
      </c>
      <c r="F214" s="55">
        <v>1</v>
      </c>
      <c r="G214" s="56">
        <f t="shared" si="7"/>
        <v>1.1254630812846336</v>
      </c>
      <c r="H214" s="56">
        <f t="shared" si="6"/>
        <v>1.0201159634202313</v>
      </c>
    </row>
    <row r="215" spans="1:8" ht="12.75">
      <c r="A215" s="18">
        <f>'Outflows and calcs'!A217</f>
        <v>35886</v>
      </c>
      <c r="B215" s="54">
        <f>'Outflows and calcs'!W217/4</f>
        <v>40807.87780000019</v>
      </c>
      <c r="C215" s="12">
        <f>'Outflows and calcs'!X217</f>
        <v>12943790.24</v>
      </c>
      <c r="D215" s="42">
        <f>'[1]Calcs'!$V218</f>
        <v>0.9880378031855133</v>
      </c>
      <c r="E215" s="7">
        <v>4.95</v>
      </c>
      <c r="F215" s="55">
        <v>1</v>
      </c>
      <c r="G215" s="56">
        <f t="shared" si="7"/>
        <v>1.0142282838047445</v>
      </c>
      <c r="H215" s="56">
        <f t="shared" si="6"/>
        <v>1.0133495590844221</v>
      </c>
    </row>
    <row r="216" spans="1:8" ht="12.75">
      <c r="A216" s="18">
        <f>'Outflows and calcs'!A218</f>
        <v>35977</v>
      </c>
      <c r="B216" s="54">
        <f>'Outflows and calcs'!W218/4</f>
        <v>160754.47798000008</v>
      </c>
      <c r="C216" s="12">
        <f>'Outflows and calcs'!X218</f>
        <v>11681951.61</v>
      </c>
      <c r="D216" s="42">
        <f>'[1]Calcs'!$V219</f>
        <v>0.989813680613758</v>
      </c>
      <c r="E216" s="7">
        <v>4.96</v>
      </c>
      <c r="F216" s="55">
        <v>1</v>
      </c>
      <c r="G216" s="56">
        <f t="shared" si="7"/>
        <v>0.9040474281045298</v>
      </c>
      <c r="H216" s="56">
        <f t="shared" si="6"/>
        <v>1.010558644107339</v>
      </c>
    </row>
    <row r="217" spans="1:8" ht="12.75">
      <c r="A217" s="18">
        <f>'Outflows and calcs'!A219</f>
        <v>36069</v>
      </c>
      <c r="B217" s="54">
        <f>'Outflows and calcs'!W219/4</f>
        <v>94097.78012999956</v>
      </c>
      <c r="C217" s="12">
        <f>'Outflows and calcs'!X219</f>
        <v>13628219.780000001</v>
      </c>
      <c r="D217" s="42">
        <f>'[1]Calcs'!$V220</f>
        <v>0.9914674697283392</v>
      </c>
      <c r="E217" s="7">
        <v>3.96</v>
      </c>
      <c r="F217" s="55">
        <v>1</v>
      </c>
      <c r="G217" s="56">
        <f t="shared" si="7"/>
        <v>1.1784197155714633</v>
      </c>
      <c r="H217" s="56">
        <f t="shared" si="6"/>
        <v>1.0107112949736405</v>
      </c>
    </row>
    <row r="218" spans="1:8" ht="12.75">
      <c r="A218" s="18">
        <f>'Outflows and calcs'!A220</f>
        <v>36161</v>
      </c>
      <c r="B218" s="54">
        <f>'Outflows and calcs'!W220/4</f>
        <v>-76723.08334000109</v>
      </c>
      <c r="C218" s="12">
        <f>'Outflows and calcs'!X220</f>
        <v>14003174.05</v>
      </c>
      <c r="D218" s="42">
        <f>'[1]Calcs'!$V221</f>
        <v>0.9913567964183558</v>
      </c>
      <c r="E218" s="7">
        <v>4.34</v>
      </c>
      <c r="F218" s="55">
        <v>1</v>
      </c>
      <c r="G218" s="56">
        <f t="shared" si="7"/>
        <v>1.0345324148845925</v>
      </c>
      <c r="H218" s="56">
        <f t="shared" si="6"/>
        <v>1.0100127434402588</v>
      </c>
    </row>
    <row r="219" spans="1:8" ht="12.75">
      <c r="A219" s="18">
        <f>'Outflows and calcs'!A221</f>
        <v>36251</v>
      </c>
      <c r="B219" s="54">
        <f>'Outflows and calcs'!W221/4</f>
        <v>64675.951230000705</v>
      </c>
      <c r="C219" s="12">
        <f>'Outflows and calcs'!X221</f>
        <v>15008711.06</v>
      </c>
      <c r="D219" s="42">
        <f>'[1]Calcs'!$V222</f>
        <v>0.9909988748593576</v>
      </c>
      <c r="E219" s="7">
        <v>4.29</v>
      </c>
      <c r="F219" s="55">
        <v>1</v>
      </c>
      <c r="G219" s="56">
        <f t="shared" si="7"/>
        <v>1.0667159214968074</v>
      </c>
      <c r="H219" s="56">
        <f t="shared" si="6"/>
        <v>1.0112150912398512</v>
      </c>
    </row>
    <row r="220" spans="1:8" ht="12.75">
      <c r="A220" s="18">
        <f>'Outflows and calcs'!A222</f>
        <v>36342</v>
      </c>
      <c r="B220" s="54">
        <f>'Outflows and calcs'!W222/4</f>
        <v>133775.0447000012</v>
      </c>
      <c r="C220" s="12">
        <f>'Outflows and calcs'!X222</f>
        <v>14213107.96</v>
      </c>
      <c r="D220" s="42">
        <f>'[1]Calcs'!$V223</f>
        <v>0.9899491402276581</v>
      </c>
      <c r="E220" s="7">
        <v>4.55</v>
      </c>
      <c r="F220" s="55">
        <v>1</v>
      </c>
      <c r="G220" s="56">
        <f t="shared" si="7"/>
        <v>0.9523039871313561</v>
      </c>
      <c r="H220" s="56">
        <f t="shared" si="6"/>
        <v>1.0117967651973319</v>
      </c>
    </row>
    <row r="221" spans="1:8" ht="12.75">
      <c r="A221" s="63"/>
      <c r="B221" s="60"/>
      <c r="C221" s="61"/>
      <c r="D221" s="9"/>
      <c r="E221" s="9">
        <v>4.86</v>
      </c>
      <c r="F221" s="62">
        <v>1</v>
      </c>
      <c r="G221" s="9"/>
      <c r="H221" s="9"/>
    </row>
    <row r="222" spans="1:8" ht="12.75">
      <c r="A222" s="19"/>
      <c r="B222" s="54"/>
      <c r="C222" s="12"/>
      <c r="D222" s="7"/>
      <c r="E222" s="7">
        <v>0.38</v>
      </c>
      <c r="F222" s="55">
        <v>2</v>
      </c>
      <c r="G222" s="7"/>
      <c r="H222" s="7"/>
    </row>
    <row r="223" spans="1:8" ht="12.75">
      <c r="A223" s="19"/>
      <c r="B223" s="54"/>
      <c r="C223" s="12"/>
      <c r="D223" s="7"/>
      <c r="E223" s="7">
        <v>0.38</v>
      </c>
      <c r="F223" s="55">
        <v>2</v>
      </c>
      <c r="G223" s="7"/>
      <c r="H223" s="7"/>
    </row>
    <row r="224" spans="1:8" ht="12.75">
      <c r="A224" s="19"/>
      <c r="B224" s="54"/>
      <c r="C224" s="12"/>
      <c r="D224" s="7"/>
      <c r="E224" s="7">
        <v>0.38</v>
      </c>
      <c r="F224" s="55">
        <v>2</v>
      </c>
      <c r="G224" s="7"/>
      <c r="H224" s="7"/>
    </row>
    <row r="225" spans="1:8" ht="12.75">
      <c r="A225" s="19"/>
      <c r="B225" s="54"/>
      <c r="C225" s="12"/>
      <c r="D225" s="7"/>
      <c r="E225" s="7">
        <v>0.38</v>
      </c>
      <c r="F225" s="55">
        <v>2</v>
      </c>
      <c r="G225" s="7"/>
      <c r="H225" s="7"/>
    </row>
    <row r="226" spans="1:8" ht="12.75">
      <c r="A226" s="19"/>
      <c r="B226" s="54"/>
      <c r="C226" s="12"/>
      <c r="D226" s="7"/>
      <c r="E226" s="7">
        <v>0.38</v>
      </c>
      <c r="F226" s="55">
        <v>2</v>
      </c>
      <c r="G226" s="7"/>
      <c r="H226" s="7"/>
    </row>
    <row r="227" spans="1:8" ht="12.75">
      <c r="A227" s="19"/>
      <c r="B227" s="54"/>
      <c r="C227" s="12"/>
      <c r="D227" s="7"/>
      <c r="E227" s="7">
        <v>0.38</v>
      </c>
      <c r="F227" s="55">
        <v>2</v>
      </c>
      <c r="G227" s="7"/>
      <c r="H227" s="7"/>
    </row>
    <row r="228" spans="1:8" ht="12.75">
      <c r="A228" s="19"/>
      <c r="B228" s="54"/>
      <c r="C228" s="12"/>
      <c r="D228" s="7"/>
      <c r="E228" s="7">
        <v>0.75</v>
      </c>
      <c r="F228" s="55">
        <v>2</v>
      </c>
      <c r="G228" s="7"/>
      <c r="H228" s="7"/>
    </row>
    <row r="229" spans="1:8" ht="12.75">
      <c r="A229" s="19"/>
      <c r="B229" s="54"/>
      <c r="C229" s="12"/>
      <c r="D229" s="7"/>
      <c r="E229" s="7">
        <v>0.92</v>
      </c>
      <c r="F229" s="55">
        <v>2</v>
      </c>
      <c r="G229" s="7"/>
      <c r="H229" s="7"/>
    </row>
    <row r="230" spans="1:8" ht="12.75">
      <c r="A230" s="19"/>
      <c r="B230" s="54"/>
      <c r="C230" s="12"/>
      <c r="D230" s="7"/>
      <c r="E230" s="7">
        <v>1</v>
      </c>
      <c r="F230" s="55">
        <v>2</v>
      </c>
      <c r="G230" s="7"/>
      <c r="H230" s="7"/>
    </row>
    <row r="231" spans="1:8" ht="12.75">
      <c r="A231" s="19"/>
      <c r="B231" s="54"/>
      <c r="C231" s="12"/>
      <c r="D231" s="7"/>
      <c r="E231" s="7">
        <v>1</v>
      </c>
      <c r="F231" s="55">
        <v>2</v>
      </c>
      <c r="G231" s="7"/>
      <c r="H231" s="7"/>
    </row>
    <row r="232" spans="1:8" ht="12.75">
      <c r="A232" s="19"/>
      <c r="B232" s="54"/>
      <c r="C232" s="12"/>
      <c r="D232" s="7"/>
      <c r="E232" s="7">
        <v>1.06</v>
      </c>
      <c r="F232" s="55">
        <v>2</v>
      </c>
      <c r="G232" s="7"/>
      <c r="H232" s="7"/>
    </row>
    <row r="233" spans="1:8" ht="12.75">
      <c r="A233" s="19"/>
      <c r="B233" s="54"/>
      <c r="C233" s="12"/>
      <c r="D233" s="7"/>
      <c r="E233" s="7">
        <v>1.14</v>
      </c>
      <c r="F233" s="55">
        <v>2</v>
      </c>
      <c r="G233" s="7"/>
      <c r="H233" s="7"/>
    </row>
    <row r="234" spans="1:8" ht="12.75">
      <c r="A234" s="19"/>
      <c r="B234" s="54"/>
      <c r="C234" s="12"/>
      <c r="D234" s="7"/>
      <c r="E234" s="7">
        <v>1.17</v>
      </c>
      <c r="F234" s="55">
        <v>2</v>
      </c>
      <c r="G234" s="7"/>
      <c r="H234" s="7"/>
    </row>
    <row r="235" spans="1:8" ht="12.75">
      <c r="A235" s="19"/>
      <c r="B235" s="54"/>
      <c r="C235" s="12"/>
      <c r="D235" s="7"/>
      <c r="E235" s="7">
        <v>1.17</v>
      </c>
      <c r="F235" s="55">
        <v>2</v>
      </c>
      <c r="G235" s="7"/>
      <c r="H235" s="7"/>
    </row>
    <row r="236" spans="1:8" ht="12.75">
      <c r="A236" s="19"/>
      <c r="B236" s="54"/>
      <c r="C236" s="12"/>
      <c r="D236" s="7"/>
      <c r="E236" s="7">
        <v>1.04</v>
      </c>
      <c r="F236" s="55">
        <v>2</v>
      </c>
      <c r="G236" s="7"/>
      <c r="H236" s="7"/>
    </row>
    <row r="237" spans="1:8" ht="12.75">
      <c r="A237" s="19"/>
      <c r="B237" s="54"/>
      <c r="C237" s="12"/>
      <c r="D237" s="7"/>
      <c r="E237" s="7">
        <v>1.08</v>
      </c>
      <c r="F237" s="55">
        <v>2</v>
      </c>
      <c r="G237" s="7"/>
      <c r="H237" s="7"/>
    </row>
    <row r="238" spans="1:8" ht="12.75">
      <c r="A238" s="19"/>
      <c r="B238" s="54"/>
      <c r="C238" s="12"/>
      <c r="D238" s="7"/>
      <c r="E238" s="7">
        <v>1.12</v>
      </c>
      <c r="F238" s="55">
        <v>2</v>
      </c>
      <c r="G238" s="7"/>
      <c r="H238" s="7"/>
    </row>
    <row r="239" spans="1:8" ht="12.75">
      <c r="A239" s="19"/>
      <c r="B239" s="54"/>
      <c r="C239" s="12"/>
      <c r="D239" s="7"/>
      <c r="E239" s="7">
        <v>1.16</v>
      </c>
      <c r="F239" s="55">
        <v>2</v>
      </c>
      <c r="G239" s="7"/>
      <c r="H239" s="7"/>
    </row>
    <row r="240" spans="1:8" ht="12.75">
      <c r="A240" s="19"/>
      <c r="B240" s="54"/>
      <c r="C240" s="12"/>
      <c r="D240" s="7"/>
      <c r="E240" s="7">
        <v>1.2</v>
      </c>
      <c r="F240" s="55">
        <v>2</v>
      </c>
      <c r="G240" s="7"/>
      <c r="H240" s="7"/>
    </row>
    <row r="241" spans="1:8" ht="12.75">
      <c r="A241" s="19"/>
      <c r="B241" s="54"/>
      <c r="C241" s="12"/>
      <c r="D241" s="7"/>
      <c r="E241" s="7">
        <v>1.36</v>
      </c>
      <c r="F241" s="55">
        <v>2</v>
      </c>
      <c r="G241" s="7"/>
      <c r="H241" s="7"/>
    </row>
    <row r="242" spans="1:8" ht="12.75">
      <c r="A242" s="19"/>
      <c r="B242" s="54"/>
      <c r="C242" s="12"/>
      <c r="D242" s="7"/>
      <c r="E242" s="7">
        <v>1.36</v>
      </c>
      <c r="F242" s="55">
        <v>2</v>
      </c>
      <c r="G242" s="7"/>
      <c r="H242" s="7"/>
    </row>
    <row r="243" spans="1:8" ht="12.75">
      <c r="A243" s="19"/>
      <c r="B243" s="54"/>
      <c r="C243" s="12"/>
      <c r="D243" s="7"/>
      <c r="E243" s="7">
        <v>1.55</v>
      </c>
      <c r="F243" s="55">
        <v>2</v>
      </c>
      <c r="G243" s="7"/>
      <c r="H243" s="7"/>
    </row>
    <row r="244" spans="1:8" ht="12.75">
      <c r="A244" s="19"/>
      <c r="B244" s="54"/>
      <c r="C244" s="12"/>
      <c r="D244" s="7"/>
      <c r="E244" s="7">
        <v>1.62</v>
      </c>
      <c r="F244" s="55">
        <v>2</v>
      </c>
      <c r="G244" s="7"/>
      <c r="H244" s="7"/>
    </row>
    <row r="245" spans="1:8" ht="12.75">
      <c r="A245" s="19"/>
      <c r="B245" s="54"/>
      <c r="C245" s="12"/>
      <c r="D245" s="7"/>
      <c r="E245" s="7">
        <v>1.56</v>
      </c>
      <c r="F245" s="55">
        <v>2</v>
      </c>
      <c r="G245" s="7"/>
      <c r="H245" s="7"/>
    </row>
    <row r="246" spans="1:8" ht="12.75">
      <c r="A246" s="19"/>
      <c r="B246" s="54"/>
      <c r="C246" s="12"/>
      <c r="D246" s="7"/>
      <c r="E246" s="7">
        <v>1.54</v>
      </c>
      <c r="F246" s="55">
        <v>2</v>
      </c>
      <c r="G246" s="7"/>
      <c r="H246" s="7"/>
    </row>
    <row r="247" spans="1:8" ht="12.75">
      <c r="A247" s="19"/>
      <c r="B247" s="54"/>
      <c r="C247" s="12"/>
      <c r="D247" s="7"/>
      <c r="E247" s="7">
        <v>1.67</v>
      </c>
      <c r="F247" s="55">
        <v>2</v>
      </c>
      <c r="G247" s="7"/>
      <c r="H247" s="7"/>
    </row>
    <row r="248" spans="1:8" ht="12.75">
      <c r="A248" s="19"/>
      <c r="B248" s="54"/>
      <c r="C248" s="12"/>
      <c r="D248" s="7"/>
      <c r="E248" s="7">
        <v>1.83</v>
      </c>
      <c r="F248" s="55">
        <v>2</v>
      </c>
      <c r="G248" s="7"/>
      <c r="H248" s="7"/>
    </row>
    <row r="249" spans="1:8" ht="12.75">
      <c r="A249" s="19"/>
      <c r="B249" s="54"/>
      <c r="C249" s="12"/>
      <c r="D249" s="7"/>
      <c r="E249" s="7">
        <v>1.85</v>
      </c>
      <c r="F249" s="55">
        <v>2</v>
      </c>
      <c r="G249" s="7"/>
      <c r="H249" s="7"/>
    </row>
    <row r="250" spans="1:8" ht="12.75">
      <c r="A250" s="19"/>
      <c r="B250" s="54"/>
      <c r="C250" s="12"/>
      <c r="D250" s="7"/>
      <c r="E250" s="7">
        <v>1.97</v>
      </c>
      <c r="F250" s="55">
        <v>2</v>
      </c>
      <c r="G250" s="7"/>
      <c r="H250" s="7"/>
    </row>
    <row r="251" spans="1:8" ht="12.75">
      <c r="A251" s="19"/>
      <c r="B251" s="54"/>
      <c r="C251" s="12"/>
      <c r="D251" s="7"/>
      <c r="E251" s="7">
        <v>2.16</v>
      </c>
      <c r="F251" s="55">
        <v>2</v>
      </c>
      <c r="G251" s="7"/>
      <c r="H251" s="7"/>
    </row>
    <row r="252" spans="1:8" ht="12.75">
      <c r="A252" s="19"/>
      <c r="B252" s="54"/>
      <c r="C252" s="12"/>
      <c r="D252" s="7"/>
      <c r="E252" s="7">
        <v>2.04</v>
      </c>
      <c r="F252" s="55">
        <v>2</v>
      </c>
      <c r="G252" s="7"/>
      <c r="H252" s="7"/>
    </row>
    <row r="253" spans="1:8" ht="12.75">
      <c r="A253" s="19"/>
      <c r="B253" s="54"/>
      <c r="C253" s="12"/>
      <c r="D253" s="7"/>
      <c r="E253" s="7">
        <v>1.44</v>
      </c>
      <c r="F253" s="55">
        <v>2</v>
      </c>
      <c r="G253" s="7"/>
      <c r="H253" s="7"/>
    </row>
    <row r="254" spans="1:8" ht="12.75">
      <c r="A254" s="19"/>
      <c r="B254" s="54"/>
      <c r="C254" s="12"/>
      <c r="D254" s="7"/>
      <c r="E254" s="7">
        <v>0.97</v>
      </c>
      <c r="F254" s="55">
        <v>2</v>
      </c>
      <c r="G254" s="7"/>
      <c r="H254" s="7"/>
    </row>
    <row r="255" spans="1:8" ht="12.75">
      <c r="A255" s="19"/>
      <c r="B255" s="54"/>
      <c r="C255" s="12"/>
      <c r="D255" s="7"/>
      <c r="E255" s="7">
        <v>0.76</v>
      </c>
      <c r="F255" s="55">
        <v>2</v>
      </c>
      <c r="G255" s="7"/>
      <c r="H255" s="7"/>
    </row>
    <row r="256" spans="1:8" ht="12.75">
      <c r="A256" s="19"/>
      <c r="B256" s="54"/>
      <c r="C256" s="12"/>
      <c r="D256" s="7"/>
      <c r="E256" s="7">
        <v>0.92</v>
      </c>
      <c r="F256" s="55">
        <v>2</v>
      </c>
      <c r="G256" s="7"/>
      <c r="H256" s="7"/>
    </row>
    <row r="257" spans="1:8" ht="12.75">
      <c r="A257" s="19"/>
      <c r="B257" s="54"/>
      <c r="C257" s="12"/>
      <c r="D257" s="7"/>
      <c r="E257" s="7">
        <v>0.93</v>
      </c>
      <c r="F257" s="55">
        <v>2</v>
      </c>
      <c r="G257" s="7"/>
      <c r="H257" s="7"/>
    </row>
    <row r="258" spans="1:8" ht="12.75">
      <c r="A258" s="19"/>
      <c r="B258" s="54"/>
      <c r="C258" s="12"/>
      <c r="D258" s="7"/>
      <c r="E258" s="7">
        <v>1.17</v>
      </c>
      <c r="F258" s="55">
        <v>2</v>
      </c>
      <c r="G258" s="7"/>
      <c r="H258" s="7"/>
    </row>
    <row r="259" spans="1:8" ht="12.75">
      <c r="A259" s="19"/>
      <c r="B259" s="54"/>
      <c r="C259" s="12"/>
      <c r="D259" s="7"/>
      <c r="E259" s="7">
        <v>1.45</v>
      </c>
      <c r="F259" s="55">
        <v>2</v>
      </c>
      <c r="G259" s="7"/>
      <c r="H259" s="7"/>
    </row>
    <row r="260" spans="1:8" ht="12.75">
      <c r="A260" s="19"/>
      <c r="B260" s="54"/>
      <c r="C260" s="12"/>
      <c r="D260" s="7"/>
      <c r="E260" s="7">
        <v>1.9</v>
      </c>
      <c r="F260" s="55">
        <v>2</v>
      </c>
      <c r="G260" s="7"/>
      <c r="H260" s="7"/>
    </row>
    <row r="261" spans="1:8" ht="12.75">
      <c r="A261" s="19"/>
      <c r="B261" s="54"/>
      <c r="C261" s="12"/>
      <c r="D261" s="7"/>
      <c r="E261" s="7">
        <v>2.24</v>
      </c>
      <c r="F261" s="55">
        <v>2</v>
      </c>
      <c r="G261" s="7"/>
      <c r="H261" s="7"/>
    </row>
    <row r="262" spans="1:8" ht="12.75">
      <c r="A262" s="19"/>
      <c r="B262" s="54"/>
      <c r="C262" s="12"/>
      <c r="D262" s="7"/>
      <c r="E262" s="7">
        <v>2.32</v>
      </c>
      <c r="F262" s="55">
        <v>2</v>
      </c>
      <c r="G262" s="7"/>
      <c r="H262" s="7"/>
    </row>
    <row r="263" spans="1:8" ht="12.75">
      <c r="A263" s="19"/>
      <c r="B263" s="54"/>
      <c r="C263" s="12"/>
      <c r="D263" s="7"/>
      <c r="E263" s="7">
        <v>2.61</v>
      </c>
      <c r="F263" s="55">
        <v>2</v>
      </c>
      <c r="G263" s="7"/>
      <c r="H263" s="7"/>
    </row>
    <row r="264" spans="1:8" ht="12.75">
      <c r="A264" s="19"/>
      <c r="B264" s="54"/>
      <c r="C264" s="12"/>
      <c r="D264" s="7"/>
      <c r="E264" s="7">
        <v>2.6</v>
      </c>
      <c r="F264" s="55">
        <v>2</v>
      </c>
      <c r="G264" s="7"/>
      <c r="H264" s="7"/>
    </row>
    <row r="265" spans="1:8" ht="12.75">
      <c r="A265" s="19"/>
      <c r="B265" s="54"/>
      <c r="C265" s="12"/>
      <c r="D265" s="7"/>
      <c r="E265" s="7">
        <v>2.99</v>
      </c>
      <c r="F265" s="55">
        <v>2</v>
      </c>
      <c r="G265" s="7"/>
      <c r="H265" s="7"/>
    </row>
    <row r="266" spans="1:8" ht="12.75">
      <c r="A266" s="19"/>
      <c r="B266" s="54"/>
      <c r="C266" s="12"/>
      <c r="D266" s="7"/>
      <c r="E266" s="7">
        <v>3.1</v>
      </c>
      <c r="F266" s="55">
        <v>2</v>
      </c>
      <c r="G266" s="7"/>
      <c r="H266" s="7"/>
    </row>
    <row r="267" spans="1:8" ht="12.75">
      <c r="A267" s="19"/>
      <c r="B267" s="54"/>
      <c r="C267" s="12"/>
      <c r="D267" s="7"/>
      <c r="E267" s="7">
        <v>3.06</v>
      </c>
      <c r="F267" s="55">
        <v>2</v>
      </c>
      <c r="G267" s="7"/>
      <c r="H267" s="7"/>
    </row>
    <row r="268" spans="1:8" ht="12.75">
      <c r="A268" s="19"/>
      <c r="B268" s="54"/>
      <c r="C268" s="12"/>
      <c r="D268" s="7"/>
      <c r="E268" s="7">
        <v>3.37</v>
      </c>
      <c r="F268" s="55">
        <v>2</v>
      </c>
      <c r="G268" s="7"/>
      <c r="H268" s="7"/>
    </row>
    <row r="269" spans="1:8" ht="12.75">
      <c r="A269" s="19"/>
      <c r="B269" s="54"/>
      <c r="C269" s="12"/>
      <c r="D269" s="7"/>
      <c r="E269" s="7">
        <v>3.31</v>
      </c>
      <c r="F269" s="55">
        <v>2</v>
      </c>
      <c r="G269" s="7"/>
      <c r="H269" s="7"/>
    </row>
    <row r="270" spans="1:8" ht="12.75">
      <c r="A270" s="19"/>
      <c r="B270" s="54"/>
      <c r="C270" s="12"/>
      <c r="D270" s="7"/>
      <c r="E270" s="7">
        <v>1.53</v>
      </c>
      <c r="F270" s="55">
        <v>2</v>
      </c>
      <c r="G270" s="7"/>
      <c r="H270" s="7"/>
    </row>
    <row r="271" spans="1:8" ht="12.75">
      <c r="A271" s="19"/>
      <c r="B271" s="54"/>
      <c r="C271" s="12"/>
      <c r="D271" s="7"/>
      <c r="E271" s="7">
        <v>0.91</v>
      </c>
      <c r="F271" s="55">
        <v>2</v>
      </c>
      <c r="G271" s="7"/>
      <c r="H271" s="7"/>
    </row>
    <row r="272" spans="1:8" ht="12.75">
      <c r="A272" s="19"/>
      <c r="B272" s="54"/>
      <c r="C272" s="12"/>
      <c r="D272" s="7"/>
      <c r="E272" s="7">
        <v>1.69</v>
      </c>
      <c r="F272" s="55">
        <v>2</v>
      </c>
      <c r="G272" s="7"/>
      <c r="H272" s="7"/>
    </row>
    <row r="273" spans="1:8" ht="12.75">
      <c r="A273" s="19"/>
      <c r="B273" s="54"/>
      <c r="C273" s="12"/>
      <c r="D273" s="7"/>
      <c r="E273" s="7">
        <v>2.67</v>
      </c>
      <c r="F273" s="55">
        <v>2</v>
      </c>
      <c r="G273" s="7"/>
      <c r="H273" s="7"/>
    </row>
    <row r="274" spans="1:8" ht="12.75">
      <c r="A274" s="19"/>
      <c r="B274" s="54"/>
      <c r="C274" s="12"/>
      <c r="D274" s="7"/>
      <c r="E274" s="7">
        <v>2.7</v>
      </c>
      <c r="F274" s="55">
        <v>2</v>
      </c>
      <c r="G274" s="7"/>
      <c r="H274" s="7"/>
    </row>
    <row r="275" spans="1:8" ht="12.75">
      <c r="A275" s="19"/>
      <c r="B275" s="54"/>
      <c r="C275" s="12"/>
      <c r="D275" s="7"/>
      <c r="E275" s="7">
        <v>2.84</v>
      </c>
      <c r="F275" s="55">
        <v>2</v>
      </c>
      <c r="G275" s="7"/>
      <c r="H275" s="7"/>
    </row>
    <row r="276" spans="1:8" ht="12.75">
      <c r="A276" s="19"/>
      <c r="B276" s="54"/>
      <c r="C276" s="12"/>
      <c r="D276" s="7"/>
      <c r="E276" s="7">
        <v>3.38</v>
      </c>
      <c r="F276" s="55">
        <v>2</v>
      </c>
      <c r="G276" s="7"/>
      <c r="H276" s="7"/>
    </row>
    <row r="277" spans="1:8" ht="12.75">
      <c r="A277" s="19"/>
      <c r="B277" s="54"/>
      <c r="C277" s="12"/>
      <c r="D277" s="7"/>
      <c r="E277" s="7">
        <v>4.15</v>
      </c>
      <c r="F277" s="55">
        <v>2</v>
      </c>
      <c r="G277" s="7"/>
      <c r="H277" s="7"/>
    </row>
    <row r="278" spans="1:8" ht="12.75">
      <c r="A278" s="19"/>
      <c r="B278" s="54"/>
      <c r="C278" s="12"/>
      <c r="D278" s="7"/>
      <c r="E278" s="7">
        <v>3.96</v>
      </c>
      <c r="F278" s="55">
        <v>2</v>
      </c>
      <c r="G278" s="7"/>
      <c r="H278" s="7"/>
    </row>
    <row r="279" spans="1:8" ht="12.75">
      <c r="A279" s="19"/>
      <c r="B279" s="54"/>
      <c r="C279" s="12"/>
      <c r="D279" s="7"/>
      <c r="E279" s="7">
        <v>3.29</v>
      </c>
      <c r="F279" s="55">
        <v>2</v>
      </c>
      <c r="G279" s="7"/>
      <c r="H279" s="7"/>
    </row>
    <row r="280" spans="1:8" ht="12.75">
      <c r="A280" s="19"/>
      <c r="B280" s="54"/>
      <c r="C280" s="12"/>
      <c r="D280" s="7"/>
      <c r="E280" s="7">
        <v>2.3</v>
      </c>
      <c r="F280" s="55">
        <v>2</v>
      </c>
      <c r="G280" s="7"/>
      <c r="H280" s="7"/>
    </row>
    <row r="281" spans="1:8" ht="12.75">
      <c r="A281" s="19"/>
      <c r="B281" s="54"/>
      <c r="C281" s="12"/>
      <c r="D281" s="7"/>
      <c r="E281" s="7">
        <v>2.37</v>
      </c>
      <c r="F281" s="55">
        <v>2</v>
      </c>
      <c r="G281" s="7"/>
      <c r="H281" s="7"/>
    </row>
    <row r="282" spans="1:8" ht="12.75">
      <c r="A282" s="19"/>
      <c r="B282" s="54"/>
      <c r="C282" s="12"/>
      <c r="D282" s="7"/>
      <c r="E282" s="7">
        <v>2.42</v>
      </c>
      <c r="F282" s="55">
        <v>2</v>
      </c>
      <c r="G282" s="7"/>
      <c r="H282" s="7"/>
    </row>
    <row r="283" spans="1:8" ht="12.75">
      <c r="A283" s="19"/>
      <c r="B283" s="54"/>
      <c r="C283" s="12"/>
      <c r="D283" s="7"/>
      <c r="E283" s="7">
        <v>2.29</v>
      </c>
      <c r="F283" s="55">
        <v>2</v>
      </c>
      <c r="G283" s="7"/>
      <c r="H283" s="7"/>
    </row>
    <row r="284" spans="1:8" ht="12.75">
      <c r="A284" s="19"/>
      <c r="B284" s="54"/>
      <c r="C284" s="12"/>
      <c r="D284" s="7"/>
      <c r="E284" s="7">
        <v>2.39</v>
      </c>
      <c r="F284" s="55">
        <v>2</v>
      </c>
      <c r="G284" s="7"/>
      <c r="H284" s="7"/>
    </row>
    <row r="285" spans="1:8" ht="12.75">
      <c r="A285" s="19"/>
      <c r="B285" s="54"/>
      <c r="C285" s="12"/>
      <c r="D285" s="7"/>
      <c r="E285" s="7">
        <v>2.48</v>
      </c>
      <c r="F285" s="55">
        <v>2</v>
      </c>
      <c r="G285" s="7"/>
      <c r="H285" s="7"/>
    </row>
    <row r="286" spans="1:8" ht="12.75">
      <c r="A286" s="19"/>
      <c r="B286" s="54"/>
      <c r="C286" s="12"/>
      <c r="D286" s="7"/>
      <c r="E286" s="7">
        <v>2.73</v>
      </c>
      <c r="F286" s="55">
        <v>2</v>
      </c>
      <c r="G286" s="7"/>
      <c r="H286" s="7"/>
    </row>
    <row r="287" spans="1:8" ht="12.75">
      <c r="A287" s="19"/>
      <c r="B287" s="54"/>
      <c r="C287" s="12"/>
      <c r="D287" s="7"/>
      <c r="E287" s="7">
        <v>2.69</v>
      </c>
      <c r="F287" s="55">
        <v>2</v>
      </c>
      <c r="G287" s="7"/>
      <c r="H287" s="7"/>
    </row>
    <row r="288" spans="1:8" ht="12.75">
      <c r="A288" s="19"/>
      <c r="B288" s="54"/>
      <c r="C288" s="12"/>
      <c r="D288" s="7"/>
      <c r="E288" s="7">
        <v>2.82</v>
      </c>
      <c r="F288" s="55">
        <v>2</v>
      </c>
      <c r="G288" s="7"/>
      <c r="H288" s="7"/>
    </row>
    <row r="289" spans="1:8" ht="12.75">
      <c r="A289" s="19"/>
      <c r="B289" s="54"/>
      <c r="C289" s="12"/>
      <c r="D289" s="7"/>
      <c r="E289" s="7">
        <v>2.83</v>
      </c>
      <c r="F289" s="55">
        <v>2</v>
      </c>
      <c r="G289" s="7"/>
      <c r="H289" s="7"/>
    </row>
    <row r="290" spans="1:8" ht="12.75">
      <c r="A290" s="19"/>
      <c r="B290" s="54"/>
      <c r="C290" s="12"/>
      <c r="D290" s="7"/>
      <c r="E290" s="7">
        <v>2.92</v>
      </c>
      <c r="F290" s="55">
        <v>2</v>
      </c>
      <c r="G290" s="7"/>
      <c r="H290" s="7"/>
    </row>
    <row r="291" spans="1:8" ht="12.75">
      <c r="A291" s="19"/>
      <c r="B291" s="54"/>
      <c r="C291" s="12"/>
      <c r="D291" s="7"/>
      <c r="E291" s="7">
        <v>2.93</v>
      </c>
      <c r="F291" s="55">
        <v>2</v>
      </c>
      <c r="G291" s="7"/>
      <c r="H291" s="7"/>
    </row>
    <row r="292" spans="1:8" ht="12.75">
      <c r="A292" s="19"/>
      <c r="B292" s="54"/>
      <c r="C292" s="12"/>
      <c r="D292" s="7"/>
      <c r="E292" s="7">
        <v>3.32</v>
      </c>
      <c r="F292" s="55">
        <v>2</v>
      </c>
      <c r="G292" s="7"/>
      <c r="H292" s="7"/>
    </row>
    <row r="293" spans="1:8" ht="12.75">
      <c r="A293" s="19"/>
      <c r="B293" s="54"/>
      <c r="C293" s="12"/>
      <c r="D293" s="7"/>
      <c r="E293" s="7">
        <v>3.52</v>
      </c>
      <c r="F293" s="55">
        <v>2</v>
      </c>
      <c r="G293" s="7"/>
      <c r="H293" s="7"/>
    </row>
    <row r="294" spans="1:8" ht="12.75">
      <c r="A294" s="19"/>
      <c r="B294" s="54"/>
      <c r="C294" s="12"/>
      <c r="D294" s="7"/>
      <c r="E294" s="7">
        <v>3.53</v>
      </c>
      <c r="F294" s="55">
        <v>2</v>
      </c>
      <c r="G294" s="7"/>
      <c r="H294" s="7"/>
    </row>
    <row r="295" spans="1:8" ht="12.75">
      <c r="A295" s="19"/>
      <c r="B295" s="54"/>
      <c r="C295" s="12"/>
      <c r="D295" s="7"/>
      <c r="E295" s="7">
        <v>3.48</v>
      </c>
      <c r="F295" s="55">
        <v>2</v>
      </c>
      <c r="G295" s="7"/>
      <c r="H295" s="7"/>
    </row>
    <row r="296" spans="1:8" ht="12.75">
      <c r="A296" s="19"/>
      <c r="B296" s="54"/>
      <c r="C296" s="12"/>
      <c r="D296" s="7"/>
      <c r="E296" s="7">
        <v>3.5</v>
      </c>
      <c r="F296" s="55">
        <v>2</v>
      </c>
      <c r="G296" s="7"/>
      <c r="H296" s="7"/>
    </row>
    <row r="297" spans="1:8" ht="12.75">
      <c r="A297" s="19"/>
      <c r="B297" s="54"/>
      <c r="C297" s="12"/>
      <c r="D297" s="7"/>
      <c r="E297" s="7">
        <v>3.64</v>
      </c>
      <c r="F297" s="55">
        <v>2</v>
      </c>
      <c r="G297" s="7"/>
      <c r="H297" s="7"/>
    </row>
    <row r="298" spans="1:8" ht="12.75">
      <c r="A298" s="19"/>
      <c r="B298" s="54"/>
      <c r="C298" s="12"/>
      <c r="D298" s="7"/>
      <c r="E298" s="7">
        <v>3.93</v>
      </c>
      <c r="F298" s="55">
        <v>2</v>
      </c>
      <c r="G298" s="7"/>
      <c r="H298" s="7"/>
    </row>
    <row r="299" spans="1:8" ht="12.75">
      <c r="A299" s="19"/>
      <c r="B299" s="54"/>
      <c r="C299" s="12"/>
      <c r="D299" s="7"/>
      <c r="E299" s="7">
        <v>3.89</v>
      </c>
      <c r="F299" s="55">
        <v>2</v>
      </c>
      <c r="G299" s="7"/>
      <c r="H299" s="7"/>
    </row>
    <row r="300" spans="1:8" ht="12.75">
      <c r="A300" s="19"/>
      <c r="B300" s="54"/>
      <c r="C300" s="12"/>
      <c r="D300" s="7"/>
      <c r="E300" s="7">
        <v>3.84</v>
      </c>
      <c r="F300" s="55">
        <v>2</v>
      </c>
      <c r="G300" s="7"/>
      <c r="H300" s="7"/>
    </row>
    <row r="301" spans="1:8" ht="12.75">
      <c r="A301" s="19"/>
      <c r="B301" s="54"/>
      <c r="C301" s="12"/>
      <c r="D301" s="7"/>
      <c r="E301" s="7">
        <v>4.09</v>
      </c>
      <c r="F301" s="55">
        <v>2</v>
      </c>
      <c r="G301" s="7"/>
      <c r="H301" s="7"/>
    </row>
    <row r="302" spans="1:8" ht="12.75">
      <c r="A302" s="19"/>
      <c r="B302" s="54"/>
      <c r="C302" s="12"/>
      <c r="D302" s="7"/>
      <c r="E302" s="7">
        <v>4.65</v>
      </c>
      <c r="F302" s="55">
        <v>2</v>
      </c>
      <c r="G302" s="7"/>
      <c r="H302" s="7"/>
    </row>
    <row r="303" spans="1:8" ht="12.75">
      <c r="A303" s="19"/>
      <c r="B303" s="54"/>
      <c r="C303" s="12"/>
      <c r="D303" s="7"/>
      <c r="E303" s="7">
        <v>4.64</v>
      </c>
      <c r="F303" s="55">
        <v>2</v>
      </c>
      <c r="G303" s="7"/>
      <c r="H303" s="7"/>
    </row>
    <row r="304" spans="1:8" ht="12.75">
      <c r="A304" s="19"/>
      <c r="B304" s="54"/>
      <c r="C304" s="12"/>
      <c r="D304" s="7"/>
      <c r="E304" s="7">
        <v>4.96</v>
      </c>
      <c r="F304" s="55">
        <v>2</v>
      </c>
      <c r="G304" s="7"/>
      <c r="H304" s="7"/>
    </row>
    <row r="305" spans="1:8" ht="12.75">
      <c r="A305" s="19"/>
      <c r="B305" s="54"/>
      <c r="C305" s="12"/>
      <c r="D305" s="7"/>
      <c r="E305" s="7">
        <v>5.32</v>
      </c>
      <c r="F305" s="55">
        <v>2</v>
      </c>
      <c r="G305" s="7"/>
      <c r="H305" s="7"/>
    </row>
    <row r="306" spans="1:8" ht="12.75">
      <c r="A306" s="19"/>
      <c r="B306" s="54"/>
      <c r="C306" s="12"/>
      <c r="D306" s="7"/>
      <c r="E306" s="7">
        <v>4.56</v>
      </c>
      <c r="F306" s="55">
        <v>2</v>
      </c>
      <c r="G306" s="7"/>
      <c r="H306" s="7"/>
    </row>
    <row r="307" spans="1:8" ht="12.75">
      <c r="A307" s="19"/>
      <c r="B307" s="54"/>
      <c r="C307" s="12"/>
      <c r="D307" s="7"/>
      <c r="E307" s="7">
        <v>3.6</v>
      </c>
      <c r="F307" s="55">
        <v>2</v>
      </c>
      <c r="G307" s="7"/>
      <c r="H307" s="7"/>
    </row>
    <row r="308" spans="1:8" ht="12.75">
      <c r="A308" s="19"/>
      <c r="B308" s="54"/>
      <c r="C308" s="12"/>
      <c r="D308" s="7"/>
      <c r="E308" s="7">
        <v>4.27</v>
      </c>
      <c r="F308" s="55">
        <v>2</v>
      </c>
      <c r="G308" s="7"/>
      <c r="H308" s="7"/>
    </row>
    <row r="309" spans="1:8" ht="12.75">
      <c r="A309" s="19"/>
      <c r="B309" s="54"/>
      <c r="C309" s="12"/>
      <c r="D309" s="7"/>
      <c r="E309" s="7">
        <v>4.73</v>
      </c>
      <c r="F309" s="55">
        <v>2</v>
      </c>
      <c r="G309" s="7"/>
      <c r="H309" s="7"/>
    </row>
    <row r="310" spans="1:8" ht="12.75">
      <c r="A310" s="19"/>
      <c r="B310" s="54"/>
      <c r="C310" s="12"/>
      <c r="D310" s="7"/>
      <c r="E310" s="7">
        <v>4.98</v>
      </c>
      <c r="F310" s="55">
        <v>2</v>
      </c>
      <c r="G310" s="7"/>
      <c r="H310" s="7"/>
    </row>
    <row r="311" spans="1:8" ht="12.75">
      <c r="A311" s="19"/>
      <c r="B311" s="54"/>
      <c r="C311" s="12"/>
      <c r="D311" s="7"/>
      <c r="E311" s="7">
        <v>5.66</v>
      </c>
      <c r="F311" s="55">
        <v>2</v>
      </c>
      <c r="G311" s="7"/>
      <c r="H311" s="7"/>
    </row>
    <row r="312" spans="1:8" ht="12.75">
      <c r="A312" s="19"/>
      <c r="B312" s="54"/>
      <c r="C312" s="12"/>
      <c r="D312" s="7"/>
      <c r="E312" s="7">
        <v>5.09</v>
      </c>
      <c r="F312" s="55">
        <v>2</v>
      </c>
      <c r="G312" s="7"/>
      <c r="H312" s="7"/>
    </row>
    <row r="313" spans="1:8" ht="12.75">
      <c r="A313" s="19"/>
      <c r="B313" s="54"/>
      <c r="C313" s="12"/>
      <c r="D313" s="7"/>
      <c r="E313" s="7">
        <v>5.45</v>
      </c>
      <c r="F313" s="55">
        <v>2</v>
      </c>
      <c r="G313" s="7"/>
      <c r="H313" s="7"/>
    </row>
    <row r="314" spans="1:8" ht="12.75">
      <c r="A314" s="19"/>
      <c r="B314" s="54"/>
      <c r="C314" s="12"/>
      <c r="D314" s="7"/>
      <c r="E314" s="7">
        <v>6.12</v>
      </c>
      <c r="F314" s="55">
        <v>2</v>
      </c>
      <c r="G314" s="7"/>
      <c r="H314" s="7"/>
    </row>
    <row r="315" spans="1:8" ht="12.75">
      <c r="A315" s="19"/>
      <c r="B315" s="54"/>
      <c r="C315" s="12"/>
      <c r="D315" s="7"/>
      <c r="E315" s="7">
        <v>6.04</v>
      </c>
      <c r="F315" s="55">
        <v>2</v>
      </c>
      <c r="G315" s="7"/>
      <c r="H315" s="7"/>
    </row>
    <row r="316" spans="1:8" ht="12.75">
      <c r="A316" s="19"/>
      <c r="B316" s="54"/>
      <c r="C316" s="12"/>
      <c r="D316" s="7"/>
      <c r="E316" s="7">
        <v>6.98</v>
      </c>
      <c r="F316" s="55">
        <v>2</v>
      </c>
      <c r="G316" s="7"/>
      <c r="H316" s="7"/>
    </row>
    <row r="317" spans="1:8" ht="12.75">
      <c r="A317" s="19"/>
      <c r="B317" s="54"/>
      <c r="C317" s="12"/>
      <c r="D317" s="7"/>
      <c r="E317" s="7">
        <v>7.24</v>
      </c>
      <c r="F317" s="55">
        <v>2</v>
      </c>
      <c r="G317" s="7"/>
      <c r="H317" s="7"/>
    </row>
    <row r="318" spans="1:8" ht="12.75">
      <c r="A318" s="19"/>
      <c r="B318" s="54"/>
      <c r="C318" s="12"/>
      <c r="D318" s="7"/>
      <c r="E318" s="7">
        <v>7.13</v>
      </c>
      <c r="F318" s="55">
        <v>2</v>
      </c>
      <c r="G318" s="7"/>
      <c r="H318" s="7"/>
    </row>
    <row r="319" spans="1:8" ht="12.75">
      <c r="A319" s="19"/>
      <c r="B319" s="54"/>
      <c r="C319" s="12"/>
      <c r="D319" s="7"/>
      <c r="E319" s="7">
        <v>6.84</v>
      </c>
      <c r="F319" s="55">
        <v>2</v>
      </c>
      <c r="G319" s="7"/>
      <c r="H319" s="7"/>
    </row>
    <row r="320" spans="1:8" ht="12.75">
      <c r="A320" s="19"/>
      <c r="B320" s="54"/>
      <c r="C320" s="12"/>
      <c r="D320" s="7"/>
      <c r="E320" s="7">
        <v>6.41</v>
      </c>
      <c r="F320" s="55">
        <v>2</v>
      </c>
      <c r="G320" s="7"/>
      <c r="H320" s="7"/>
    </row>
    <row r="321" spans="1:8" ht="12.75">
      <c r="A321" s="19"/>
      <c r="B321" s="54"/>
      <c r="C321" s="12"/>
      <c r="D321" s="7"/>
      <c r="E321" s="7">
        <v>5.28</v>
      </c>
      <c r="F321" s="55">
        <v>2</v>
      </c>
      <c r="G321" s="7"/>
      <c r="H321" s="7"/>
    </row>
    <row r="322" spans="1:8" ht="12.75">
      <c r="A322" s="19"/>
      <c r="B322" s="54"/>
      <c r="C322" s="12"/>
      <c r="D322" s="7"/>
      <c r="E322" s="7">
        <v>3.7</v>
      </c>
      <c r="F322" s="55">
        <v>2</v>
      </c>
      <c r="G322" s="7"/>
      <c r="H322" s="7"/>
    </row>
    <row r="323" spans="1:8" ht="12.75">
      <c r="A323" s="19"/>
      <c r="B323" s="54"/>
      <c r="C323" s="12"/>
      <c r="D323" s="7"/>
      <c r="E323" s="7">
        <v>4.14</v>
      </c>
      <c r="F323" s="55">
        <v>2</v>
      </c>
      <c r="G323" s="7"/>
      <c r="H323" s="7"/>
    </row>
    <row r="324" spans="1:8" ht="12.75">
      <c r="A324" s="19"/>
      <c r="B324" s="54"/>
      <c r="C324" s="12"/>
      <c r="D324" s="7"/>
      <c r="E324" s="7">
        <v>4.94</v>
      </c>
      <c r="F324" s="55">
        <v>2</v>
      </c>
      <c r="G324" s="7"/>
      <c r="H324" s="7"/>
    </row>
    <row r="325" spans="1:8" ht="12.75">
      <c r="A325" s="19"/>
      <c r="B325" s="54"/>
      <c r="C325" s="12"/>
      <c r="D325" s="7"/>
      <c r="E325" s="7">
        <v>4.22</v>
      </c>
      <c r="F325" s="55">
        <v>2</v>
      </c>
      <c r="G325" s="7"/>
      <c r="H325" s="7"/>
    </row>
    <row r="326" spans="1:8" ht="12.75">
      <c r="A326" s="19"/>
      <c r="B326" s="54"/>
      <c r="C326" s="12"/>
      <c r="D326" s="7"/>
      <c r="E326" s="7">
        <v>3.2</v>
      </c>
      <c r="F326" s="55">
        <v>2</v>
      </c>
      <c r="G326" s="7"/>
      <c r="H326" s="7"/>
    </row>
    <row r="327" spans="1:8" ht="12.75">
      <c r="A327" s="19"/>
      <c r="B327" s="54"/>
      <c r="C327" s="12"/>
      <c r="D327" s="7"/>
      <c r="E327" s="7">
        <v>3.69</v>
      </c>
      <c r="F327" s="55">
        <v>2</v>
      </c>
      <c r="G327" s="7"/>
      <c r="H327" s="7"/>
    </row>
    <row r="328" spans="1:8" ht="12.75">
      <c r="A328" s="19"/>
      <c r="B328" s="54"/>
      <c r="C328" s="12"/>
      <c r="D328" s="7"/>
      <c r="E328" s="7">
        <v>4.02</v>
      </c>
      <c r="F328" s="55">
        <v>2</v>
      </c>
      <c r="G328" s="7"/>
      <c r="H328" s="7"/>
    </row>
    <row r="329" spans="1:8" ht="12.75">
      <c r="A329" s="19"/>
      <c r="B329" s="54"/>
      <c r="C329" s="12"/>
      <c r="D329" s="7"/>
      <c r="E329" s="7">
        <v>4.78</v>
      </c>
      <c r="F329" s="55">
        <v>2</v>
      </c>
      <c r="G329" s="7"/>
      <c r="H329" s="7"/>
    </row>
    <row r="330" spans="1:8" ht="12.75">
      <c r="A330" s="19"/>
      <c r="B330" s="54"/>
      <c r="C330" s="12"/>
      <c r="D330" s="7"/>
      <c r="E330" s="7">
        <v>5.6</v>
      </c>
      <c r="F330" s="55">
        <v>2</v>
      </c>
      <c r="G330" s="7"/>
      <c r="H330" s="7"/>
    </row>
    <row r="331" spans="1:8" ht="12.75">
      <c r="A331" s="19"/>
      <c r="B331" s="54"/>
      <c r="C331" s="12"/>
      <c r="D331" s="7"/>
      <c r="E331" s="7">
        <v>6.36</v>
      </c>
      <c r="F331" s="55">
        <v>2</v>
      </c>
      <c r="G331" s="7"/>
      <c r="H331" s="7"/>
    </row>
    <row r="332" spans="1:8" ht="12.75">
      <c r="A332" s="19"/>
      <c r="B332" s="54"/>
      <c r="C332" s="12"/>
      <c r="D332" s="7"/>
      <c r="E332" s="7">
        <v>8.67</v>
      </c>
      <c r="F332" s="55">
        <v>2</v>
      </c>
      <c r="G332" s="7"/>
      <c r="H332" s="7"/>
    </row>
    <row r="333" spans="1:8" ht="12.75">
      <c r="A333" s="19"/>
      <c r="B333" s="54"/>
      <c r="C333" s="12"/>
      <c r="D333" s="7"/>
      <c r="E333" s="7">
        <v>7.83</v>
      </c>
      <c r="F333" s="55">
        <v>2</v>
      </c>
      <c r="G333" s="7"/>
      <c r="H333" s="7"/>
    </row>
    <row r="334" spans="1:8" ht="12.75">
      <c r="A334" s="19"/>
      <c r="B334" s="54"/>
      <c r="C334" s="12"/>
      <c r="D334" s="7"/>
      <c r="E334" s="7">
        <v>7.12</v>
      </c>
      <c r="F334" s="55">
        <v>2</v>
      </c>
      <c r="G334" s="7"/>
      <c r="H334" s="7"/>
    </row>
    <row r="335" spans="1:8" ht="12.75">
      <c r="A335" s="19"/>
      <c r="B335" s="54"/>
      <c r="C335" s="12"/>
      <c r="D335" s="7"/>
      <c r="E335" s="7">
        <v>8.23</v>
      </c>
      <c r="F335" s="55">
        <v>2</v>
      </c>
      <c r="G335" s="7"/>
      <c r="H335" s="7"/>
    </row>
    <row r="336" spans="1:8" ht="12.75">
      <c r="A336" s="19"/>
      <c r="B336" s="54"/>
      <c r="C336" s="12"/>
      <c r="D336" s="7"/>
      <c r="E336" s="7">
        <v>8.96</v>
      </c>
      <c r="F336" s="55">
        <v>2</v>
      </c>
      <c r="G336" s="7"/>
      <c r="H336" s="7"/>
    </row>
    <row r="337" spans="1:8" ht="12.75">
      <c r="A337" s="19"/>
      <c r="B337" s="54"/>
      <c r="C337" s="12"/>
      <c r="D337" s="7"/>
      <c r="E337" s="7">
        <v>7.47</v>
      </c>
      <c r="F337" s="55">
        <v>2</v>
      </c>
      <c r="G337" s="7"/>
      <c r="H337" s="7"/>
    </row>
    <row r="338" spans="1:8" ht="12.75">
      <c r="A338" s="19"/>
      <c r="B338" s="54"/>
      <c r="C338" s="12"/>
      <c r="D338" s="7"/>
      <c r="E338" s="7">
        <v>5.5</v>
      </c>
      <c r="F338" s="55">
        <v>2</v>
      </c>
      <c r="G338" s="7"/>
      <c r="H338" s="7"/>
    </row>
    <row r="339" spans="1:8" ht="12.75">
      <c r="A339" s="19"/>
      <c r="B339" s="54"/>
      <c r="C339" s="12"/>
      <c r="D339" s="7"/>
      <c r="E339" s="7">
        <v>5.23</v>
      </c>
      <c r="F339" s="55">
        <v>2</v>
      </c>
      <c r="G339" s="7"/>
      <c r="H339" s="7"/>
    </row>
    <row r="340" spans="1:8" ht="12.75">
      <c r="A340" s="19"/>
      <c r="B340" s="54"/>
      <c r="C340" s="12"/>
      <c r="D340" s="7"/>
      <c r="E340" s="7">
        <v>6.44</v>
      </c>
      <c r="F340" s="55">
        <v>2</v>
      </c>
      <c r="G340" s="7"/>
      <c r="H340" s="7"/>
    </row>
    <row r="341" spans="1:8" ht="12.75">
      <c r="A341" s="19"/>
      <c r="B341" s="54"/>
      <c r="C341" s="12"/>
      <c r="D341" s="7"/>
      <c r="E341" s="7">
        <v>5.48</v>
      </c>
      <c r="F341" s="55">
        <v>2</v>
      </c>
      <c r="G341" s="7"/>
      <c r="H341" s="7"/>
    </row>
    <row r="342" spans="1:8" ht="12.75">
      <c r="A342" s="19"/>
      <c r="B342" s="54"/>
      <c r="C342" s="12"/>
      <c r="D342" s="7"/>
      <c r="E342" s="7">
        <v>4.88</v>
      </c>
      <c r="F342" s="55">
        <v>2</v>
      </c>
      <c r="G342" s="7"/>
      <c r="H342" s="7"/>
    </row>
    <row r="343" spans="1:8" ht="12.75">
      <c r="A343" s="19"/>
      <c r="B343" s="54"/>
      <c r="C343" s="12"/>
      <c r="D343" s="7"/>
      <c r="E343" s="7">
        <v>5.2</v>
      </c>
      <c r="F343" s="55">
        <v>2</v>
      </c>
      <c r="G343" s="7"/>
      <c r="H343" s="7"/>
    </row>
    <row r="344" spans="1:8" ht="12.75">
      <c r="A344" s="19"/>
      <c r="B344" s="54"/>
      <c r="C344" s="12"/>
      <c r="D344" s="7"/>
      <c r="E344" s="7">
        <v>5.14</v>
      </c>
      <c r="F344" s="55">
        <v>2</v>
      </c>
      <c r="G344" s="7"/>
      <c r="H344" s="7"/>
    </row>
    <row r="345" spans="1:8" ht="12.75">
      <c r="A345" s="19"/>
      <c r="B345" s="54"/>
      <c r="C345" s="12"/>
      <c r="D345" s="7"/>
      <c r="E345" s="7">
        <v>4.75</v>
      </c>
      <c r="F345" s="55">
        <v>2</v>
      </c>
      <c r="G345" s="7"/>
      <c r="H345" s="7"/>
    </row>
    <row r="346" spans="1:8" ht="12.75">
      <c r="A346" s="19"/>
      <c r="B346" s="54"/>
      <c r="C346" s="12"/>
      <c r="D346" s="7"/>
      <c r="E346" s="7">
        <v>4.67</v>
      </c>
      <c r="F346" s="55">
        <v>2</v>
      </c>
      <c r="G346" s="7"/>
      <c r="H346" s="7"/>
    </row>
    <row r="347" spans="1:8" ht="12.75">
      <c r="A347" s="19"/>
      <c r="B347" s="54"/>
      <c r="C347" s="12"/>
      <c r="D347" s="7"/>
      <c r="E347" s="7">
        <v>4.96</v>
      </c>
      <c r="F347" s="55">
        <v>2</v>
      </c>
      <c r="G347" s="7"/>
      <c r="H347" s="7"/>
    </row>
    <row r="348" spans="1:8" ht="12.75">
      <c r="A348" s="19"/>
      <c r="B348" s="54"/>
      <c r="C348" s="12"/>
      <c r="D348" s="7"/>
      <c r="E348" s="7">
        <v>5.49</v>
      </c>
      <c r="F348" s="55">
        <v>2</v>
      </c>
      <c r="G348" s="7"/>
      <c r="H348" s="7"/>
    </row>
    <row r="349" spans="1:8" ht="12.75">
      <c r="A349" s="19"/>
      <c r="B349" s="54"/>
      <c r="C349" s="12"/>
      <c r="D349" s="7"/>
      <c r="E349" s="7">
        <v>6.1</v>
      </c>
      <c r="F349" s="55">
        <v>2</v>
      </c>
      <c r="G349" s="7"/>
      <c r="H349" s="7"/>
    </row>
    <row r="350" spans="1:8" ht="12.75">
      <c r="A350" s="19"/>
      <c r="B350" s="54"/>
      <c r="C350" s="12"/>
      <c r="D350" s="7"/>
      <c r="E350" s="7">
        <v>6.45</v>
      </c>
      <c r="F350" s="55">
        <v>2</v>
      </c>
      <c r="G350" s="7"/>
      <c r="H350" s="7"/>
    </row>
    <row r="351" spans="1:8" ht="12.75">
      <c r="A351" s="19"/>
      <c r="B351" s="54"/>
      <c r="C351" s="12"/>
      <c r="D351" s="7"/>
      <c r="E351" s="7">
        <v>6.41</v>
      </c>
      <c r="F351" s="55">
        <v>2</v>
      </c>
      <c r="G351" s="7"/>
      <c r="H351" s="7"/>
    </row>
    <row r="352" spans="1:8" ht="12.75">
      <c r="A352" s="19"/>
      <c r="B352" s="54"/>
      <c r="C352" s="12"/>
      <c r="D352" s="7"/>
      <c r="E352" s="7">
        <v>7.08</v>
      </c>
      <c r="F352" s="55">
        <v>2</v>
      </c>
      <c r="G352" s="7"/>
      <c r="H352" s="7"/>
    </row>
    <row r="353" spans="1:8" ht="12.75">
      <c r="A353" s="19"/>
      <c r="B353" s="54"/>
      <c r="C353" s="12"/>
      <c r="D353" s="7"/>
      <c r="E353" s="7">
        <v>8.64</v>
      </c>
      <c r="F353" s="55">
        <v>2</v>
      </c>
      <c r="G353" s="7"/>
      <c r="H353" s="7"/>
    </row>
    <row r="354" spans="1:8" ht="12.75">
      <c r="A354" s="19"/>
      <c r="B354" s="54"/>
      <c r="C354" s="12"/>
      <c r="D354" s="7"/>
      <c r="E354" s="7">
        <v>9.32</v>
      </c>
      <c r="F354" s="55">
        <v>2</v>
      </c>
      <c r="G354" s="7"/>
      <c r="H354" s="7"/>
    </row>
    <row r="355" spans="1:8" ht="12.75">
      <c r="A355" s="19"/>
      <c r="B355" s="54"/>
      <c r="C355" s="12"/>
      <c r="D355" s="7"/>
      <c r="E355" s="7">
        <v>9.61</v>
      </c>
      <c r="F355" s="55">
        <v>2</v>
      </c>
      <c r="G355" s="7"/>
      <c r="H355" s="7"/>
    </row>
    <row r="356" spans="1:8" ht="12.75">
      <c r="A356" s="19"/>
      <c r="B356" s="54"/>
      <c r="C356" s="12"/>
      <c r="D356" s="7"/>
      <c r="E356" s="7">
        <v>9.52</v>
      </c>
      <c r="F356" s="55">
        <v>2</v>
      </c>
      <c r="G356" s="7"/>
      <c r="H356" s="7"/>
    </row>
    <row r="357" spans="1:8" ht="12.75">
      <c r="A357" s="19"/>
      <c r="B357" s="54"/>
      <c r="C357" s="12"/>
      <c r="D357" s="7"/>
      <c r="E357" s="7">
        <v>11.79</v>
      </c>
      <c r="F357" s="55">
        <v>2</v>
      </c>
      <c r="G357" s="7"/>
      <c r="H357" s="7"/>
    </row>
    <row r="358" spans="1:8" ht="12.75">
      <c r="A358" s="19"/>
      <c r="B358" s="54"/>
      <c r="C358" s="12"/>
      <c r="D358" s="7"/>
      <c r="E358" s="7">
        <v>12.86</v>
      </c>
      <c r="F358" s="55">
        <v>2</v>
      </c>
      <c r="G358" s="7"/>
      <c r="H358" s="7"/>
    </row>
    <row r="359" spans="1:8" ht="12.75">
      <c r="A359" s="19"/>
      <c r="B359" s="54"/>
      <c r="C359" s="12"/>
      <c r="D359" s="7"/>
      <c r="E359" s="7">
        <v>8.58</v>
      </c>
      <c r="F359" s="55">
        <v>2</v>
      </c>
      <c r="G359" s="7"/>
      <c r="H359" s="7"/>
    </row>
    <row r="360" spans="1:8" ht="12.75">
      <c r="A360" s="19"/>
      <c r="B360" s="54"/>
      <c r="C360" s="12"/>
      <c r="D360" s="7"/>
      <c r="E360" s="7">
        <v>9.13</v>
      </c>
      <c r="F360" s="55">
        <v>2</v>
      </c>
      <c r="G360" s="7"/>
      <c r="H360" s="7"/>
    </row>
    <row r="361" spans="1:8" ht="12.75">
      <c r="A361" s="19"/>
      <c r="B361" s="54"/>
      <c r="C361" s="12"/>
      <c r="D361" s="7"/>
      <c r="E361" s="7">
        <v>13.73</v>
      </c>
      <c r="F361" s="55">
        <v>2</v>
      </c>
      <c r="G361" s="7"/>
      <c r="H361" s="7"/>
    </row>
    <row r="362" spans="1:8" ht="12.75">
      <c r="A362" s="19"/>
      <c r="B362" s="54"/>
      <c r="C362" s="12"/>
      <c r="D362" s="7"/>
      <c r="E362" s="7">
        <v>14.79</v>
      </c>
      <c r="F362" s="55">
        <v>2</v>
      </c>
      <c r="G362" s="7"/>
      <c r="H362" s="7"/>
    </row>
    <row r="363" spans="1:8" ht="12.75">
      <c r="A363" s="19"/>
      <c r="B363" s="54"/>
      <c r="C363" s="12"/>
      <c r="D363" s="7"/>
      <c r="E363" s="7">
        <v>16.3</v>
      </c>
      <c r="F363" s="55">
        <v>2</v>
      </c>
      <c r="G363" s="7"/>
      <c r="H363" s="7"/>
    </row>
    <row r="364" spans="1:8" ht="12.75">
      <c r="A364" s="19"/>
      <c r="B364" s="54"/>
      <c r="C364" s="12"/>
      <c r="D364" s="7"/>
      <c r="E364" s="7">
        <v>15.51</v>
      </c>
      <c r="F364" s="55">
        <v>2</v>
      </c>
      <c r="G364" s="7"/>
      <c r="H364" s="7"/>
    </row>
    <row r="365" spans="1:8" ht="12.75">
      <c r="A365" s="19"/>
      <c r="B365" s="54"/>
      <c r="C365" s="12"/>
      <c r="D365" s="7"/>
      <c r="E365" s="7">
        <v>10.86</v>
      </c>
      <c r="F365" s="55">
        <v>2</v>
      </c>
      <c r="G365" s="7"/>
      <c r="H365" s="7"/>
    </row>
    <row r="366" spans="1:8" ht="12.75">
      <c r="A366" s="19"/>
      <c r="B366" s="54"/>
      <c r="C366" s="12"/>
      <c r="D366" s="7"/>
      <c r="E366" s="7">
        <v>13.48</v>
      </c>
      <c r="F366" s="55">
        <v>2</v>
      </c>
      <c r="G366" s="7"/>
      <c r="H366" s="7"/>
    </row>
    <row r="367" spans="1:8" ht="12.75">
      <c r="A367" s="19"/>
      <c r="B367" s="54"/>
      <c r="C367" s="12"/>
      <c r="D367" s="7"/>
      <c r="E367" s="7">
        <v>12.09</v>
      </c>
      <c r="F367" s="55">
        <v>2</v>
      </c>
      <c r="G367" s="7"/>
      <c r="H367" s="7"/>
    </row>
    <row r="368" spans="1:8" ht="12.75">
      <c r="A368" s="19"/>
      <c r="B368" s="54"/>
      <c r="C368" s="12"/>
      <c r="D368" s="7"/>
      <c r="E368" s="7">
        <v>8.68</v>
      </c>
      <c r="F368" s="55">
        <v>2</v>
      </c>
      <c r="G368" s="7"/>
      <c r="H368" s="7"/>
    </row>
    <row r="369" spans="1:8" ht="12.75">
      <c r="A369" s="19"/>
      <c r="B369" s="54"/>
      <c r="C369" s="12"/>
      <c r="D369" s="7"/>
      <c r="E369" s="7">
        <v>8.07</v>
      </c>
      <c r="F369" s="55">
        <v>2</v>
      </c>
      <c r="G369" s="7"/>
      <c r="H369" s="7"/>
    </row>
    <row r="370" spans="1:8" ht="12.75">
      <c r="A370" s="19"/>
      <c r="B370" s="54"/>
      <c r="C370" s="12"/>
      <c r="D370" s="7"/>
      <c r="E370" s="7">
        <v>8.11</v>
      </c>
      <c r="F370" s="55">
        <v>2</v>
      </c>
      <c r="G370" s="7"/>
      <c r="H370" s="7"/>
    </row>
    <row r="371" spans="1:8" ht="12.75">
      <c r="A371" s="19"/>
      <c r="B371" s="54"/>
      <c r="C371" s="12"/>
      <c r="D371" s="7"/>
      <c r="E371" s="7">
        <v>8.19</v>
      </c>
      <c r="F371" s="55">
        <v>2</v>
      </c>
      <c r="G371" s="7"/>
      <c r="H371" s="7"/>
    </row>
    <row r="372" spans="1:8" ht="12.75">
      <c r="A372" s="19"/>
      <c r="B372" s="54"/>
      <c r="C372" s="12"/>
      <c r="D372" s="7"/>
      <c r="E372" s="7">
        <v>9.34</v>
      </c>
      <c r="F372" s="55">
        <v>2</v>
      </c>
      <c r="G372" s="7"/>
      <c r="H372" s="7"/>
    </row>
    <row r="373" spans="1:8" ht="12.75">
      <c r="A373" s="19"/>
      <c r="B373" s="54"/>
      <c r="C373" s="12"/>
      <c r="D373" s="7"/>
      <c r="E373" s="7">
        <v>8.76</v>
      </c>
      <c r="F373" s="55">
        <v>2</v>
      </c>
      <c r="G373" s="7"/>
      <c r="H373" s="7"/>
    </row>
    <row r="374" spans="1:8" ht="12.75">
      <c r="A374" s="19"/>
      <c r="B374" s="54"/>
      <c r="C374" s="12"/>
      <c r="D374" s="7"/>
      <c r="E374" s="7">
        <v>9.09</v>
      </c>
      <c r="F374" s="55">
        <v>2</v>
      </c>
      <c r="G374" s="7"/>
      <c r="H374" s="7"/>
    </row>
    <row r="375" spans="1:8" ht="12.75">
      <c r="A375" s="19"/>
      <c r="B375" s="54"/>
      <c r="C375" s="12"/>
      <c r="D375" s="7"/>
      <c r="E375" s="7">
        <v>9.83</v>
      </c>
      <c r="F375" s="55">
        <v>2</v>
      </c>
      <c r="G375" s="7"/>
      <c r="H375" s="7"/>
    </row>
    <row r="376" spans="1:8" ht="12.75">
      <c r="A376" s="19"/>
      <c r="B376" s="54"/>
      <c r="C376" s="12"/>
      <c r="D376" s="7"/>
      <c r="E376" s="7">
        <v>10.47</v>
      </c>
      <c r="F376" s="55">
        <v>2</v>
      </c>
      <c r="G376" s="7"/>
      <c r="H376" s="7"/>
    </row>
    <row r="377" spans="1:8" ht="12.75">
      <c r="A377" s="19"/>
      <c r="B377" s="54"/>
      <c r="C377" s="12"/>
      <c r="D377" s="7"/>
      <c r="E377" s="7">
        <v>8.61</v>
      </c>
      <c r="F377" s="55">
        <v>2</v>
      </c>
      <c r="G377" s="7"/>
      <c r="H377" s="7"/>
    </row>
    <row r="378" spans="1:8" ht="12.75">
      <c r="A378" s="19"/>
      <c r="B378" s="54"/>
      <c r="C378" s="12"/>
      <c r="D378" s="7"/>
      <c r="E378" s="7">
        <v>8.27</v>
      </c>
      <c r="F378" s="55">
        <v>2</v>
      </c>
      <c r="G378" s="7"/>
      <c r="H378" s="7"/>
    </row>
    <row r="379" spans="1:8" ht="12.75">
      <c r="A379" s="19"/>
      <c r="B379" s="54"/>
      <c r="C379" s="12"/>
      <c r="D379" s="7"/>
      <c r="E379" s="7">
        <v>7.48</v>
      </c>
      <c r="F379" s="55">
        <v>2</v>
      </c>
      <c r="G379" s="7"/>
      <c r="H379" s="7"/>
    </row>
    <row r="380" spans="1:8" ht="12.75">
      <c r="A380" s="19"/>
      <c r="B380" s="54"/>
      <c r="C380" s="12"/>
      <c r="D380" s="7"/>
      <c r="E380" s="7">
        <v>7.14</v>
      </c>
      <c r="F380" s="55">
        <v>2</v>
      </c>
      <c r="G380" s="7"/>
      <c r="H380" s="7"/>
    </row>
    <row r="381" spans="1:8" ht="12.75">
      <c r="A381" s="19"/>
      <c r="B381" s="54"/>
      <c r="C381" s="12"/>
      <c r="D381" s="7"/>
      <c r="E381" s="7">
        <v>7.24</v>
      </c>
      <c r="F381" s="55">
        <v>2</v>
      </c>
      <c r="G381" s="7"/>
      <c r="H381" s="7"/>
    </row>
    <row r="382" spans="1:8" ht="12.75">
      <c r="A382" s="19"/>
      <c r="B382" s="54"/>
      <c r="C382" s="12"/>
      <c r="D382" s="7"/>
      <c r="E382" s="7">
        <v>7.06</v>
      </c>
      <c r="F382" s="55">
        <v>2</v>
      </c>
      <c r="G382" s="7"/>
      <c r="H382" s="7"/>
    </row>
    <row r="383" spans="1:8" ht="12.75">
      <c r="A383" s="19"/>
      <c r="B383" s="54"/>
      <c r="C383" s="12"/>
      <c r="D383" s="7"/>
      <c r="E383" s="7">
        <v>6.15</v>
      </c>
      <c r="F383" s="55">
        <v>2</v>
      </c>
      <c r="G383" s="7"/>
      <c r="H383" s="7"/>
    </row>
    <row r="384" spans="1:8" ht="12.75">
      <c r="A384" s="19"/>
      <c r="B384" s="54"/>
      <c r="C384" s="12"/>
      <c r="D384" s="7"/>
      <c r="E384" s="7">
        <v>5.53</v>
      </c>
      <c r="F384" s="55">
        <v>2</v>
      </c>
      <c r="G384" s="7"/>
      <c r="H384" s="7"/>
    </row>
    <row r="385" spans="1:8" ht="12.75">
      <c r="A385" s="19"/>
      <c r="B385" s="54"/>
      <c r="C385" s="12"/>
      <c r="D385" s="7"/>
      <c r="E385" s="7">
        <v>5.35</v>
      </c>
      <c r="F385" s="55">
        <v>2</v>
      </c>
      <c r="G385" s="7"/>
      <c r="H385" s="7"/>
    </row>
    <row r="386" spans="1:8" ht="12.75">
      <c r="A386" s="19"/>
      <c r="B386" s="54"/>
      <c r="C386" s="12"/>
      <c r="D386" s="7"/>
      <c r="E386" s="7">
        <v>5.59</v>
      </c>
      <c r="F386" s="55">
        <v>2</v>
      </c>
      <c r="G386" s="7"/>
      <c r="H386" s="7"/>
    </row>
    <row r="387" spans="1:8" ht="12.75">
      <c r="A387" s="19"/>
      <c r="B387" s="54"/>
      <c r="C387" s="12"/>
      <c r="D387" s="7"/>
      <c r="E387" s="7">
        <v>5.66</v>
      </c>
      <c r="F387" s="55">
        <v>2</v>
      </c>
      <c r="G387" s="7"/>
      <c r="H387" s="7"/>
    </row>
    <row r="388" spans="1:8" ht="12.75">
      <c r="A388" s="19"/>
      <c r="B388" s="54"/>
      <c r="C388" s="12"/>
      <c r="D388" s="7"/>
      <c r="E388" s="7">
        <v>6.04</v>
      </c>
      <c r="F388" s="55">
        <v>2</v>
      </c>
      <c r="G388" s="7"/>
      <c r="H388" s="7"/>
    </row>
    <row r="389" spans="1:8" ht="12.75">
      <c r="A389" s="19"/>
      <c r="B389" s="54"/>
      <c r="C389" s="12"/>
      <c r="D389" s="7"/>
      <c r="E389" s="7">
        <v>5.69</v>
      </c>
      <c r="F389" s="55">
        <v>2</v>
      </c>
      <c r="G389" s="7"/>
      <c r="H389" s="7"/>
    </row>
    <row r="390" spans="1:8" ht="12.75">
      <c r="A390" s="19"/>
      <c r="B390" s="54"/>
      <c r="C390" s="12"/>
      <c r="D390" s="7"/>
      <c r="E390" s="7">
        <v>5.66</v>
      </c>
      <c r="F390" s="55">
        <v>2</v>
      </c>
      <c r="G390" s="7"/>
      <c r="H390" s="7"/>
    </row>
    <row r="391" spans="1:8" ht="12.75">
      <c r="A391" s="19"/>
      <c r="B391" s="54"/>
      <c r="C391" s="12"/>
      <c r="D391" s="7"/>
      <c r="E391" s="7">
        <v>6.26</v>
      </c>
      <c r="F391" s="55">
        <v>2</v>
      </c>
      <c r="G391" s="7"/>
      <c r="H391" s="7"/>
    </row>
    <row r="392" spans="1:8" ht="12.75">
      <c r="A392" s="19"/>
      <c r="B392" s="54"/>
      <c r="C392" s="12"/>
      <c r="D392" s="7"/>
      <c r="E392" s="7">
        <v>7.06</v>
      </c>
      <c r="F392" s="55">
        <v>2</v>
      </c>
      <c r="G392" s="7"/>
      <c r="H392" s="7"/>
    </row>
    <row r="393" spans="1:8" ht="12.75">
      <c r="A393" s="19"/>
      <c r="B393" s="54"/>
      <c r="C393" s="12"/>
      <c r="D393" s="7"/>
      <c r="E393" s="7">
        <v>7.76</v>
      </c>
      <c r="F393" s="55">
        <v>2</v>
      </c>
      <c r="G393" s="7"/>
      <c r="H393" s="7"/>
    </row>
    <row r="394" spans="1:8" ht="12.75">
      <c r="A394" s="19"/>
      <c r="B394" s="54"/>
      <c r="C394" s="12"/>
      <c r="D394" s="7"/>
      <c r="E394" s="7">
        <v>8.53</v>
      </c>
      <c r="F394" s="55">
        <v>2</v>
      </c>
      <c r="G394" s="7"/>
      <c r="H394" s="7"/>
    </row>
    <row r="395" spans="1:8" ht="12.75">
      <c r="A395" s="19"/>
      <c r="B395" s="54"/>
      <c r="C395" s="12"/>
      <c r="D395" s="7"/>
      <c r="E395" s="7">
        <v>8.43</v>
      </c>
      <c r="F395" s="55">
        <v>2</v>
      </c>
      <c r="G395" s="7"/>
      <c r="H395" s="7"/>
    </row>
    <row r="396" spans="1:8" ht="12.75">
      <c r="A396" s="19"/>
      <c r="B396" s="54"/>
      <c r="C396" s="12"/>
      <c r="D396" s="7"/>
      <c r="E396" s="7">
        <v>7.9</v>
      </c>
      <c r="F396" s="55">
        <v>2</v>
      </c>
      <c r="G396" s="7"/>
      <c r="H396" s="7"/>
    </row>
    <row r="397" spans="1:8" ht="12.75">
      <c r="A397" s="19"/>
      <c r="B397" s="54"/>
      <c r="C397" s="12"/>
      <c r="D397" s="7"/>
      <c r="E397" s="7">
        <v>7.69</v>
      </c>
      <c r="F397" s="55">
        <v>2</v>
      </c>
      <c r="G397" s="7"/>
      <c r="H397" s="7"/>
    </row>
    <row r="398" spans="1:8" ht="12.75">
      <c r="A398" s="19"/>
      <c r="B398" s="54"/>
      <c r="C398" s="12"/>
      <c r="D398" s="7"/>
      <c r="E398" s="7">
        <v>7.74</v>
      </c>
      <c r="F398" s="55">
        <v>2</v>
      </c>
      <c r="G398" s="7"/>
      <c r="H398" s="7"/>
    </row>
    <row r="399" spans="1:8" ht="12.75">
      <c r="A399" s="19"/>
      <c r="B399" s="54"/>
      <c r="C399" s="12"/>
      <c r="D399" s="7"/>
      <c r="E399" s="7">
        <v>7.74</v>
      </c>
      <c r="F399" s="55">
        <v>2</v>
      </c>
      <c r="G399" s="7"/>
      <c r="H399" s="7"/>
    </row>
    <row r="400" spans="1:8" ht="12.75">
      <c r="A400" s="19"/>
      <c r="B400" s="54"/>
      <c r="C400" s="12"/>
      <c r="D400" s="7"/>
      <c r="E400" s="7">
        <v>7.45</v>
      </c>
      <c r="F400" s="55">
        <v>2</v>
      </c>
      <c r="G400" s="7"/>
      <c r="H400" s="7"/>
    </row>
    <row r="401" spans="1:8" ht="12.75">
      <c r="A401" s="19"/>
      <c r="B401" s="54"/>
      <c r="C401" s="12"/>
      <c r="D401" s="7"/>
      <c r="E401" s="7">
        <v>7.06</v>
      </c>
      <c r="F401" s="55">
        <v>2</v>
      </c>
      <c r="G401" s="7"/>
      <c r="H401" s="7"/>
    </row>
    <row r="402" spans="1:8" ht="12.75">
      <c r="A402" s="19"/>
      <c r="B402" s="54"/>
      <c r="C402" s="12"/>
      <c r="D402" s="7"/>
      <c r="E402" s="7">
        <v>5.94</v>
      </c>
      <c r="F402" s="55">
        <v>2</v>
      </c>
      <c r="G402" s="7"/>
      <c r="H402" s="7"/>
    </row>
    <row r="403" spans="1:8" ht="12.75">
      <c r="A403" s="19"/>
      <c r="B403" s="54"/>
      <c r="C403" s="12"/>
      <c r="D403" s="7"/>
      <c r="E403" s="7">
        <v>5.46</v>
      </c>
      <c r="F403" s="55">
        <v>2</v>
      </c>
      <c r="G403" s="7"/>
      <c r="H403" s="7"/>
    </row>
    <row r="404" spans="1:8" ht="12.75">
      <c r="A404" s="19"/>
      <c r="B404" s="54"/>
      <c r="C404" s="12"/>
      <c r="D404" s="7"/>
      <c r="E404" s="7">
        <v>5.33</v>
      </c>
      <c r="F404" s="55">
        <v>2</v>
      </c>
      <c r="G404" s="7"/>
      <c r="H404" s="7"/>
    </row>
    <row r="405" spans="1:8" ht="12.75">
      <c r="A405" s="19"/>
      <c r="B405" s="54"/>
      <c r="C405" s="12"/>
      <c r="D405" s="7"/>
      <c r="E405" s="7">
        <v>4.56</v>
      </c>
      <c r="F405" s="55">
        <v>2</v>
      </c>
      <c r="G405" s="7"/>
      <c r="H405" s="7"/>
    </row>
    <row r="406" spans="1:8" ht="12.75">
      <c r="A406" s="19"/>
      <c r="B406" s="54"/>
      <c r="C406" s="12"/>
      <c r="D406" s="7"/>
      <c r="E406" s="7">
        <v>3.84</v>
      </c>
      <c r="F406" s="55">
        <v>2</v>
      </c>
      <c r="G406" s="7"/>
      <c r="H406" s="7"/>
    </row>
    <row r="407" spans="1:8" ht="12.75">
      <c r="A407" s="19"/>
      <c r="B407" s="54"/>
      <c r="C407" s="12"/>
      <c r="D407" s="7"/>
      <c r="E407" s="7">
        <v>3.63</v>
      </c>
      <c r="F407" s="55">
        <v>2</v>
      </c>
      <c r="G407" s="7"/>
      <c r="H407" s="7"/>
    </row>
    <row r="408" spans="1:8" ht="12.75">
      <c r="A408" s="19"/>
      <c r="B408" s="54"/>
      <c r="C408" s="12"/>
      <c r="D408" s="7"/>
      <c r="E408" s="7">
        <v>3.13</v>
      </c>
      <c r="F408" s="55">
        <v>2</v>
      </c>
      <c r="G408" s="7"/>
      <c r="H408" s="7"/>
    </row>
    <row r="409" spans="1:8" ht="12.75">
      <c r="A409" s="19"/>
      <c r="B409" s="54"/>
      <c r="C409" s="12"/>
      <c r="D409" s="7"/>
      <c r="E409" s="7">
        <v>3.13</v>
      </c>
      <c r="F409" s="55">
        <v>2</v>
      </c>
      <c r="G409" s="7"/>
      <c r="H409" s="7"/>
    </row>
    <row r="410" spans="1:8" ht="12.75">
      <c r="A410" s="19"/>
      <c r="B410" s="54"/>
      <c r="C410" s="12"/>
      <c r="D410" s="7"/>
      <c r="E410" s="7">
        <v>2.93</v>
      </c>
      <c r="F410" s="55">
        <v>2</v>
      </c>
      <c r="G410" s="7"/>
      <c r="H410" s="7"/>
    </row>
    <row r="411" spans="1:8" ht="12.75">
      <c r="A411" s="19"/>
      <c r="B411" s="54"/>
      <c r="C411" s="12"/>
      <c r="D411" s="7"/>
      <c r="E411" s="7">
        <v>2.96</v>
      </c>
      <c r="F411" s="55">
        <v>2</v>
      </c>
      <c r="G411" s="7"/>
      <c r="H411" s="7"/>
    </row>
    <row r="412" spans="1:8" ht="12.75">
      <c r="A412" s="19"/>
      <c r="B412" s="54"/>
      <c r="C412" s="12"/>
      <c r="D412" s="7"/>
      <c r="E412" s="7">
        <v>3.02</v>
      </c>
      <c r="F412" s="55">
        <v>2</v>
      </c>
      <c r="G412" s="7"/>
      <c r="H412" s="7"/>
    </row>
    <row r="413" spans="1:8" ht="12.75">
      <c r="A413" s="19"/>
      <c r="B413" s="54"/>
      <c r="C413" s="12"/>
      <c r="D413" s="7"/>
      <c r="E413" s="7">
        <v>3.1</v>
      </c>
      <c r="F413" s="55">
        <v>2</v>
      </c>
      <c r="G413" s="7"/>
      <c r="H413" s="7"/>
    </row>
    <row r="414" spans="1:8" ht="12.75">
      <c r="A414" s="19"/>
      <c r="B414" s="54"/>
      <c r="C414" s="12"/>
      <c r="D414" s="7"/>
      <c r="E414" s="7">
        <v>3.25</v>
      </c>
      <c r="F414" s="55">
        <v>2</v>
      </c>
      <c r="G414" s="7"/>
      <c r="H414" s="7"/>
    </row>
    <row r="415" spans="1:8" ht="12.75">
      <c r="A415" s="19"/>
      <c r="B415" s="54"/>
      <c r="C415" s="12"/>
      <c r="D415" s="7"/>
      <c r="E415" s="7">
        <v>4.14</v>
      </c>
      <c r="F415" s="55">
        <v>2</v>
      </c>
      <c r="G415" s="7"/>
      <c r="H415" s="7"/>
    </row>
    <row r="416" spans="1:8" ht="12.75">
      <c r="A416" s="19"/>
      <c r="B416" s="54"/>
      <c r="C416" s="12"/>
      <c r="D416" s="7"/>
      <c r="E416" s="7">
        <v>4.48</v>
      </c>
      <c r="F416" s="55">
        <v>2</v>
      </c>
      <c r="G416" s="7"/>
      <c r="H416" s="7"/>
    </row>
    <row r="417" spans="1:8" ht="12.75">
      <c r="A417" s="19"/>
      <c r="B417" s="54"/>
      <c r="C417" s="12"/>
      <c r="D417" s="7"/>
      <c r="E417" s="7">
        <v>5.29</v>
      </c>
      <c r="F417" s="55">
        <v>2</v>
      </c>
      <c r="G417" s="7"/>
      <c r="H417" s="7"/>
    </row>
    <row r="418" spans="1:8" ht="12.75">
      <c r="A418" s="19"/>
      <c r="B418" s="54"/>
      <c r="C418" s="12"/>
      <c r="D418" s="7"/>
      <c r="E418" s="7">
        <v>5.77</v>
      </c>
      <c r="F418" s="55">
        <v>2</v>
      </c>
      <c r="G418" s="7"/>
      <c r="H418" s="7"/>
    </row>
    <row r="419" spans="1:8" ht="12.75">
      <c r="A419" s="19"/>
      <c r="B419" s="54"/>
      <c r="C419" s="12"/>
      <c r="D419" s="7"/>
      <c r="E419" s="7">
        <v>5.67</v>
      </c>
      <c r="F419" s="55">
        <v>2</v>
      </c>
      <c r="G419" s="7"/>
      <c r="H419" s="7"/>
    </row>
    <row r="420" spans="1:8" ht="12.75">
      <c r="A420" s="19"/>
      <c r="B420" s="54"/>
      <c r="C420" s="12"/>
      <c r="D420" s="7"/>
      <c r="E420" s="7">
        <v>5.4</v>
      </c>
      <c r="F420" s="55">
        <v>2</v>
      </c>
      <c r="G420" s="7"/>
      <c r="H420" s="7"/>
    </row>
    <row r="421" spans="1:8" ht="12.75">
      <c r="A421" s="19"/>
      <c r="B421" s="54"/>
      <c r="C421" s="12"/>
      <c r="D421" s="7"/>
      <c r="E421" s="7">
        <v>5.36</v>
      </c>
      <c r="F421" s="55">
        <v>2</v>
      </c>
      <c r="G421" s="7"/>
      <c r="H421" s="7"/>
    </row>
    <row r="422" spans="1:8" ht="12.75">
      <c r="A422" s="19"/>
      <c r="B422" s="54"/>
      <c r="C422" s="12"/>
      <c r="D422" s="7"/>
      <c r="E422" s="7">
        <v>4.83</v>
      </c>
      <c r="F422" s="55">
        <v>2</v>
      </c>
      <c r="G422" s="7"/>
      <c r="H422" s="7"/>
    </row>
    <row r="423" spans="1:8" ht="12.75">
      <c r="A423" s="19"/>
      <c r="B423" s="54"/>
      <c r="C423" s="12"/>
      <c r="D423" s="7"/>
      <c r="E423" s="7">
        <v>5.02</v>
      </c>
      <c r="F423" s="55">
        <v>2</v>
      </c>
      <c r="G423" s="7"/>
      <c r="H423" s="7"/>
    </row>
    <row r="424" spans="1:8" ht="12.75">
      <c r="A424" s="19"/>
      <c r="B424" s="54"/>
      <c r="C424" s="12"/>
      <c r="D424" s="7"/>
      <c r="E424" s="7">
        <v>5.05</v>
      </c>
      <c r="F424" s="55">
        <v>2</v>
      </c>
      <c r="G424" s="7"/>
      <c r="H424" s="7"/>
    </row>
    <row r="425" spans="1:8" ht="12.75">
      <c r="A425" s="19"/>
      <c r="B425" s="54"/>
      <c r="C425" s="12"/>
      <c r="D425" s="7"/>
      <c r="E425" s="7">
        <v>5.03</v>
      </c>
      <c r="F425" s="55">
        <v>2</v>
      </c>
      <c r="G425" s="7"/>
      <c r="H425" s="7"/>
    </row>
    <row r="426" spans="1:8" ht="12.75">
      <c r="A426" s="19"/>
      <c r="B426" s="54"/>
      <c r="C426" s="12"/>
      <c r="D426" s="7"/>
      <c r="E426" s="7">
        <v>5.01</v>
      </c>
      <c r="F426" s="55">
        <v>2</v>
      </c>
      <c r="G426" s="7"/>
      <c r="H426" s="7"/>
    </row>
    <row r="427" spans="1:8" ht="12.75">
      <c r="A427" s="19"/>
      <c r="B427" s="54"/>
      <c r="C427" s="12"/>
      <c r="D427" s="7"/>
      <c r="E427" s="7">
        <v>5.05</v>
      </c>
      <c r="F427" s="55">
        <v>2</v>
      </c>
      <c r="G427" s="7"/>
      <c r="H427" s="7"/>
    </row>
    <row r="428" spans="1:8" ht="12.75">
      <c r="A428" s="19"/>
      <c r="B428" s="54"/>
      <c r="C428" s="12"/>
      <c r="D428" s="7"/>
      <c r="E428" s="7">
        <v>5.14</v>
      </c>
      <c r="F428" s="55">
        <v>2</v>
      </c>
      <c r="G428" s="7"/>
      <c r="H428" s="7"/>
    </row>
    <row r="429" spans="1:8" ht="12.75">
      <c r="A429" s="19"/>
      <c r="B429" s="54"/>
      <c r="C429" s="12"/>
      <c r="D429" s="7"/>
      <c r="E429" s="7">
        <v>5.14</v>
      </c>
      <c r="F429" s="55">
        <v>2</v>
      </c>
      <c r="G429" s="7"/>
      <c r="H429" s="7"/>
    </row>
    <row r="430" spans="1:8" ht="12.75">
      <c r="A430" s="19"/>
      <c r="B430" s="54"/>
      <c r="C430" s="12"/>
      <c r="D430" s="7"/>
      <c r="E430" s="7">
        <v>5.09</v>
      </c>
      <c r="F430" s="55">
        <v>2</v>
      </c>
      <c r="G430" s="7"/>
      <c r="H430" s="7"/>
    </row>
    <row r="431" spans="1:8" ht="12.75">
      <c r="A431" s="19"/>
      <c r="B431" s="54"/>
      <c r="C431" s="12"/>
      <c r="D431" s="7"/>
      <c r="E431" s="7">
        <v>5</v>
      </c>
      <c r="F431" s="55">
        <v>2</v>
      </c>
      <c r="G431" s="7"/>
      <c r="H431" s="7"/>
    </row>
    <row r="432" spans="1:8" ht="12.75">
      <c r="A432" s="19"/>
      <c r="B432" s="54"/>
      <c r="C432" s="12"/>
      <c r="D432" s="7"/>
      <c r="E432" s="7">
        <v>4.9</v>
      </c>
      <c r="F432" s="55">
        <v>2</v>
      </c>
      <c r="G432" s="7"/>
      <c r="H432" s="7"/>
    </row>
    <row r="433" spans="1:8" ht="12.75">
      <c r="A433" s="19"/>
      <c r="B433" s="54"/>
      <c r="C433" s="12"/>
      <c r="D433" s="7"/>
      <c r="E433" s="7">
        <v>4.41</v>
      </c>
      <c r="F433" s="55">
        <v>2</v>
      </c>
      <c r="G433" s="7"/>
      <c r="H433" s="7"/>
    </row>
    <row r="434" spans="1:8" ht="12.75">
      <c r="A434" s="19"/>
      <c r="B434" s="54"/>
      <c r="C434" s="12"/>
      <c r="D434" s="7"/>
      <c r="E434" s="7">
        <v>4.44</v>
      </c>
      <c r="F434" s="55">
        <v>2</v>
      </c>
      <c r="G434" s="7"/>
      <c r="H434" s="7"/>
    </row>
    <row r="435" spans="1:8" ht="12.75">
      <c r="A435" s="19"/>
      <c r="B435" s="54"/>
      <c r="C435" s="12"/>
      <c r="D435" s="7"/>
      <c r="E435" s="7">
        <v>4.5</v>
      </c>
      <c r="F435" s="55">
        <v>2</v>
      </c>
      <c r="G435" s="7"/>
      <c r="H435" s="7"/>
    </row>
    <row r="436" spans="1:8" ht="12.75">
      <c r="A436" s="19"/>
      <c r="B436" s="54"/>
      <c r="C436" s="12"/>
      <c r="D436" s="7"/>
      <c r="E436" s="7">
        <v>4.72</v>
      </c>
      <c r="F436" s="55">
        <v>2</v>
      </c>
      <c r="G436" s="7"/>
      <c r="H436" s="7"/>
    </row>
    <row r="437" spans="1:8" ht="12.75">
      <c r="A437" s="19"/>
      <c r="B437" s="54"/>
      <c r="C437" s="12"/>
      <c r="D437" s="7"/>
      <c r="E437" s="7">
        <v>5.07</v>
      </c>
      <c r="F437" s="55">
        <v>2</v>
      </c>
      <c r="G437" s="7"/>
      <c r="H437" s="7"/>
    </row>
    <row r="438" spans="1:8" ht="12.75">
      <c r="A438" s="19"/>
      <c r="B438" s="54"/>
      <c r="C438" s="12"/>
      <c r="D438" s="7"/>
      <c r="E438" s="7">
        <v>0.38</v>
      </c>
      <c r="F438" s="55">
        <v>3</v>
      </c>
      <c r="G438" s="7"/>
      <c r="H438" s="7"/>
    </row>
    <row r="439" spans="1:8" ht="12.75">
      <c r="A439" s="19"/>
      <c r="B439" s="54"/>
      <c r="C439" s="12"/>
      <c r="D439" s="7"/>
      <c r="E439" s="7">
        <v>0.38</v>
      </c>
      <c r="F439" s="55">
        <v>3</v>
      </c>
      <c r="G439" s="7"/>
      <c r="H439" s="7"/>
    </row>
    <row r="440" spans="1:8" ht="12.75">
      <c r="A440" s="19"/>
      <c r="B440" s="54"/>
      <c r="C440" s="12"/>
      <c r="D440" s="7"/>
      <c r="E440" s="7">
        <v>0.38</v>
      </c>
      <c r="F440" s="55">
        <v>3</v>
      </c>
      <c r="G440" s="7"/>
      <c r="H440" s="7"/>
    </row>
    <row r="441" spans="1:8" ht="12.75">
      <c r="A441" s="19"/>
      <c r="B441" s="54"/>
      <c r="C441" s="12"/>
      <c r="D441" s="7"/>
      <c r="E441" s="7">
        <v>0.38</v>
      </c>
      <c r="F441" s="55">
        <v>3</v>
      </c>
      <c r="G441" s="7"/>
      <c r="H441" s="7"/>
    </row>
    <row r="442" spans="1:8" ht="12.75">
      <c r="A442" s="19"/>
      <c r="B442" s="54"/>
      <c r="C442" s="12"/>
      <c r="D442" s="7"/>
      <c r="E442" s="7">
        <v>0.38</v>
      </c>
      <c r="F442" s="55">
        <v>3</v>
      </c>
      <c r="G442" s="7"/>
      <c r="H442" s="7"/>
    </row>
    <row r="443" spans="1:8" ht="12.75">
      <c r="A443" s="19"/>
      <c r="B443" s="54"/>
      <c r="C443" s="12"/>
      <c r="D443" s="7"/>
      <c r="E443" s="7">
        <v>0.38</v>
      </c>
      <c r="F443" s="55">
        <v>3</v>
      </c>
      <c r="G443" s="7"/>
      <c r="H443" s="7"/>
    </row>
    <row r="444" spans="1:8" ht="12.75">
      <c r="A444" s="19"/>
      <c r="B444" s="54"/>
      <c r="C444" s="12"/>
      <c r="D444" s="7"/>
      <c r="E444" s="7">
        <v>0.8</v>
      </c>
      <c r="F444" s="55">
        <v>3</v>
      </c>
      <c r="G444" s="7"/>
      <c r="H444" s="7"/>
    </row>
    <row r="445" spans="1:8" ht="12.75">
      <c r="A445" s="19"/>
      <c r="B445" s="54"/>
      <c r="C445" s="12"/>
      <c r="D445" s="7"/>
      <c r="E445" s="7">
        <v>0.95</v>
      </c>
      <c r="F445" s="55">
        <v>3</v>
      </c>
      <c r="G445" s="7"/>
      <c r="H445" s="7"/>
    </row>
    <row r="446" spans="1:8" ht="12.75">
      <c r="A446" s="19"/>
      <c r="B446" s="54"/>
      <c r="C446" s="12"/>
      <c r="D446" s="7"/>
      <c r="E446" s="7">
        <v>1</v>
      </c>
      <c r="F446" s="55">
        <v>3</v>
      </c>
      <c r="G446" s="7"/>
      <c r="H446" s="7"/>
    </row>
    <row r="447" spans="1:8" ht="12.75">
      <c r="A447" s="19"/>
      <c r="B447" s="54"/>
      <c r="C447" s="12"/>
      <c r="D447" s="7"/>
      <c r="E447" s="7">
        <v>1</v>
      </c>
      <c r="F447" s="55">
        <v>3</v>
      </c>
      <c r="G447" s="7"/>
      <c r="H447" s="7"/>
    </row>
    <row r="448" spans="1:8" ht="12.75">
      <c r="A448" s="19"/>
      <c r="B448" s="54"/>
      <c r="C448" s="12"/>
      <c r="D448" s="7"/>
      <c r="E448" s="7">
        <v>1.09</v>
      </c>
      <c r="F448" s="55">
        <v>3</v>
      </c>
      <c r="G448" s="7"/>
      <c r="H448" s="7"/>
    </row>
    <row r="449" spans="1:8" ht="12.75">
      <c r="A449" s="19"/>
      <c r="B449" s="54"/>
      <c r="C449" s="12"/>
      <c r="D449" s="7"/>
      <c r="E449" s="7">
        <v>1.16</v>
      </c>
      <c r="F449" s="55">
        <v>3</v>
      </c>
      <c r="G449" s="7"/>
      <c r="H449" s="7"/>
    </row>
    <row r="450" spans="1:8" ht="12.75">
      <c r="A450" s="19"/>
      <c r="B450" s="54"/>
      <c r="C450" s="12"/>
      <c r="D450" s="7"/>
      <c r="E450" s="7">
        <v>1.17</v>
      </c>
      <c r="F450" s="55">
        <v>3</v>
      </c>
      <c r="G450" s="7"/>
      <c r="H450" s="7"/>
    </row>
    <row r="451" spans="1:8" ht="12.75">
      <c r="A451" s="19"/>
      <c r="B451" s="54"/>
      <c r="C451" s="12"/>
      <c r="D451" s="7"/>
      <c r="E451" s="7">
        <v>1.17</v>
      </c>
      <c r="F451" s="55">
        <v>3</v>
      </c>
      <c r="G451" s="7"/>
      <c r="H451" s="7"/>
    </row>
    <row r="452" spans="1:8" ht="12.75">
      <c r="A452" s="19"/>
      <c r="B452" s="54"/>
      <c r="C452" s="12"/>
      <c r="D452" s="7"/>
      <c r="E452" s="7">
        <v>1.07</v>
      </c>
      <c r="F452" s="55">
        <v>3</v>
      </c>
      <c r="G452" s="7"/>
      <c r="H452" s="7"/>
    </row>
    <row r="453" spans="1:8" ht="12.75">
      <c r="A453" s="19"/>
      <c r="B453" s="54"/>
      <c r="C453" s="12"/>
      <c r="D453" s="7"/>
      <c r="E453" s="7">
        <v>1.1</v>
      </c>
      <c r="F453" s="55">
        <v>3</v>
      </c>
      <c r="G453" s="7"/>
      <c r="H453" s="7"/>
    </row>
    <row r="454" spans="1:8" ht="12.75">
      <c r="A454" s="19"/>
      <c r="B454" s="54"/>
      <c r="C454" s="12"/>
      <c r="D454" s="7"/>
      <c r="E454" s="7">
        <v>1.12</v>
      </c>
      <c r="F454" s="55">
        <v>3</v>
      </c>
      <c r="G454" s="7"/>
      <c r="H454" s="7"/>
    </row>
    <row r="455" spans="1:8" ht="12.75">
      <c r="A455" s="19"/>
      <c r="B455" s="54"/>
      <c r="C455" s="12"/>
      <c r="D455" s="7"/>
      <c r="E455" s="7">
        <v>1.15</v>
      </c>
      <c r="F455" s="55">
        <v>3</v>
      </c>
      <c r="G455" s="7"/>
      <c r="H455" s="7"/>
    </row>
    <row r="456" spans="1:8" ht="12.75">
      <c r="A456" s="19"/>
      <c r="B456" s="54"/>
      <c r="C456" s="12"/>
      <c r="D456" s="7"/>
      <c r="E456" s="7">
        <v>1.3</v>
      </c>
      <c r="F456" s="55">
        <v>3</v>
      </c>
      <c r="G456" s="7"/>
      <c r="H456" s="7"/>
    </row>
    <row r="457" spans="1:8" ht="12.75">
      <c r="A457" s="19"/>
      <c r="B457" s="54"/>
      <c r="C457" s="12"/>
      <c r="D457" s="7"/>
      <c r="E457" s="7">
        <v>1.34</v>
      </c>
      <c r="F457" s="55">
        <v>3</v>
      </c>
      <c r="G457" s="7"/>
      <c r="H457" s="7"/>
    </row>
    <row r="458" spans="1:8" ht="12.75">
      <c r="A458" s="19"/>
      <c r="B458" s="54"/>
      <c r="C458" s="12"/>
      <c r="D458" s="7"/>
      <c r="E458" s="7">
        <v>1.4</v>
      </c>
      <c r="F458" s="55">
        <v>3</v>
      </c>
      <c r="G458" s="7"/>
      <c r="H458" s="7"/>
    </row>
    <row r="459" spans="1:8" ht="12.75">
      <c r="A459" s="19"/>
      <c r="B459" s="54"/>
      <c r="C459" s="12"/>
      <c r="D459" s="7"/>
      <c r="E459" s="7">
        <v>1.45</v>
      </c>
      <c r="F459" s="55">
        <v>3</v>
      </c>
      <c r="G459" s="7"/>
      <c r="H459" s="7"/>
    </row>
    <row r="460" spans="1:8" ht="12.75">
      <c r="A460" s="19"/>
      <c r="B460" s="54"/>
      <c r="C460" s="12"/>
      <c r="D460" s="7"/>
      <c r="E460" s="7">
        <v>1.63</v>
      </c>
      <c r="F460" s="55">
        <v>3</v>
      </c>
      <c r="G460" s="7"/>
      <c r="H460" s="7"/>
    </row>
    <row r="461" spans="1:8" ht="12.75">
      <c r="A461" s="19"/>
      <c r="B461" s="54"/>
      <c r="C461" s="12"/>
      <c r="D461" s="7"/>
      <c r="E461" s="7">
        <v>1.73</v>
      </c>
      <c r="F461" s="55">
        <v>3</v>
      </c>
      <c r="G461" s="7"/>
      <c r="H461" s="7"/>
    </row>
    <row r="462" spans="1:8" ht="12.75">
      <c r="A462" s="19"/>
      <c r="B462" s="54"/>
      <c r="C462" s="12"/>
      <c r="D462" s="7"/>
      <c r="E462" s="7">
        <v>1.59</v>
      </c>
      <c r="F462" s="55">
        <v>3</v>
      </c>
      <c r="G462" s="7"/>
      <c r="H462" s="7"/>
    </row>
    <row r="463" spans="1:8" ht="12.75">
      <c r="A463" s="19"/>
      <c r="B463" s="54"/>
      <c r="C463" s="12"/>
      <c r="D463" s="7"/>
      <c r="E463" s="7">
        <v>1.7</v>
      </c>
      <c r="F463" s="55">
        <v>3</v>
      </c>
      <c r="G463" s="7"/>
      <c r="H463" s="7"/>
    </row>
    <row r="464" spans="1:8" ht="12.75">
      <c r="A464" s="19"/>
      <c r="B464" s="54"/>
      <c r="C464" s="12"/>
      <c r="D464" s="7"/>
      <c r="E464" s="7">
        <v>1.71</v>
      </c>
      <c r="F464" s="55">
        <v>3</v>
      </c>
      <c r="G464" s="7"/>
      <c r="H464" s="7"/>
    </row>
    <row r="465" spans="1:8" ht="12.75">
      <c r="A465" s="19"/>
      <c r="B465" s="54"/>
      <c r="C465" s="12"/>
      <c r="D465" s="7"/>
      <c r="E465" s="7">
        <v>2.09</v>
      </c>
      <c r="F465" s="55">
        <v>3</v>
      </c>
      <c r="G465" s="7"/>
      <c r="H465" s="7"/>
    </row>
    <row r="466" spans="1:8" ht="12.75">
      <c r="A466" s="19"/>
      <c r="B466" s="54"/>
      <c r="C466" s="12"/>
      <c r="D466" s="7"/>
      <c r="E466" s="7">
        <v>2.01</v>
      </c>
      <c r="F466" s="55">
        <v>3</v>
      </c>
      <c r="G466" s="7"/>
      <c r="H466" s="7"/>
    </row>
    <row r="467" spans="1:8" ht="12.75">
      <c r="A467" s="19"/>
      <c r="B467" s="54"/>
      <c r="C467" s="12"/>
      <c r="D467" s="7"/>
      <c r="E467" s="7">
        <v>2.11</v>
      </c>
      <c r="F467" s="55">
        <v>3</v>
      </c>
      <c r="G467" s="7"/>
      <c r="H467" s="7"/>
    </row>
    <row r="468" spans="1:8" ht="12.75">
      <c r="A468" s="19"/>
      <c r="B468" s="54"/>
      <c r="C468" s="12"/>
      <c r="D468" s="7"/>
      <c r="E468" s="7">
        <v>1.79</v>
      </c>
      <c r="F468" s="55">
        <v>3</v>
      </c>
      <c r="G468" s="7"/>
      <c r="H468" s="7"/>
    </row>
    <row r="469" spans="1:8" ht="12.75">
      <c r="A469" s="19"/>
      <c r="B469" s="54"/>
      <c r="C469" s="12"/>
      <c r="D469" s="7"/>
      <c r="E469" s="7">
        <v>1.6</v>
      </c>
      <c r="F469" s="55">
        <v>3</v>
      </c>
      <c r="G469" s="7"/>
      <c r="H469" s="7"/>
    </row>
    <row r="470" spans="1:8" ht="12.75">
      <c r="A470" s="19"/>
      <c r="B470" s="54"/>
      <c r="C470" s="12"/>
      <c r="D470" s="7"/>
      <c r="E470" s="7">
        <v>1.03</v>
      </c>
      <c r="F470" s="55">
        <v>3</v>
      </c>
      <c r="G470" s="7"/>
      <c r="H470" s="7"/>
    </row>
    <row r="471" spans="1:8" ht="12.75">
      <c r="A471" s="19"/>
      <c r="B471" s="54"/>
      <c r="C471" s="12"/>
      <c r="D471" s="7"/>
      <c r="E471" s="7">
        <v>0.64</v>
      </c>
      <c r="F471" s="55">
        <v>3</v>
      </c>
      <c r="G471" s="7"/>
      <c r="H471" s="7"/>
    </row>
    <row r="472" spans="1:8" ht="12.75">
      <c r="A472" s="19"/>
      <c r="B472" s="54"/>
      <c r="C472" s="12"/>
      <c r="D472" s="7"/>
      <c r="E472" s="7">
        <v>1.01</v>
      </c>
      <c r="F472" s="55">
        <v>3</v>
      </c>
      <c r="G472" s="7"/>
      <c r="H472" s="7"/>
    </row>
    <row r="473" spans="1:8" ht="12.75">
      <c r="A473" s="19"/>
      <c r="B473" s="54"/>
      <c r="C473" s="12"/>
      <c r="D473" s="7"/>
      <c r="E473" s="7">
        <v>1.15</v>
      </c>
      <c r="F473" s="55">
        <v>3</v>
      </c>
      <c r="G473" s="7"/>
      <c r="H473" s="7"/>
    </row>
    <row r="474" spans="1:8" ht="12.75">
      <c r="A474" s="19"/>
      <c r="B474" s="54"/>
      <c r="C474" s="12"/>
      <c r="D474" s="7"/>
      <c r="E474" s="7">
        <v>1.28</v>
      </c>
      <c r="F474" s="55">
        <v>3</v>
      </c>
      <c r="G474" s="7"/>
      <c r="H474" s="7"/>
    </row>
    <row r="475" spans="1:8" ht="12.75">
      <c r="A475" s="19"/>
      <c r="B475" s="54"/>
      <c r="C475" s="12"/>
      <c r="D475" s="7"/>
      <c r="E475" s="7">
        <v>1.41</v>
      </c>
      <c r="F475" s="55">
        <v>3</v>
      </c>
      <c r="G475" s="7"/>
      <c r="H475" s="7"/>
    </row>
    <row r="476" spans="1:8" ht="12.75">
      <c r="A476" s="19"/>
      <c r="B476" s="54"/>
      <c r="C476" s="12"/>
      <c r="D476" s="7"/>
      <c r="E476" s="7">
        <v>2.07</v>
      </c>
      <c r="F476" s="55">
        <v>3</v>
      </c>
      <c r="G476" s="7"/>
      <c r="H476" s="7"/>
    </row>
    <row r="477" spans="1:8" ht="12.75">
      <c r="A477" s="19"/>
      <c r="B477" s="54"/>
      <c r="C477" s="12"/>
      <c r="D477" s="7"/>
      <c r="E477" s="7">
        <v>2.54</v>
      </c>
      <c r="F477" s="55">
        <v>3</v>
      </c>
      <c r="G477" s="7"/>
      <c r="H477" s="7"/>
    </row>
    <row r="478" spans="1:8" ht="12.75">
      <c r="A478" s="19"/>
      <c r="B478" s="54"/>
      <c r="C478" s="12"/>
      <c r="D478" s="7"/>
      <c r="E478" s="7">
        <v>2.25</v>
      </c>
      <c r="F478" s="55">
        <v>3</v>
      </c>
      <c r="G478" s="7"/>
      <c r="H478" s="7"/>
    </row>
    <row r="479" spans="1:8" ht="12.75">
      <c r="A479" s="19"/>
      <c r="B479" s="54"/>
      <c r="C479" s="12"/>
      <c r="D479" s="7"/>
      <c r="E479" s="7">
        <v>2.49</v>
      </c>
      <c r="F479" s="55">
        <v>3</v>
      </c>
      <c r="G479" s="7"/>
      <c r="H479" s="7"/>
    </row>
    <row r="480" spans="1:8" ht="12.75">
      <c r="A480" s="19"/>
      <c r="B480" s="54"/>
      <c r="C480" s="12"/>
      <c r="D480" s="7"/>
      <c r="E480" s="7">
        <v>2.84</v>
      </c>
      <c r="F480" s="55">
        <v>3</v>
      </c>
      <c r="G480" s="7"/>
      <c r="H480" s="7"/>
    </row>
    <row r="481" spans="1:8" ht="12.75">
      <c r="A481" s="19"/>
      <c r="B481" s="54"/>
      <c r="C481" s="12"/>
      <c r="D481" s="7"/>
      <c r="E481" s="7">
        <v>3.21</v>
      </c>
      <c r="F481" s="55">
        <v>3</v>
      </c>
      <c r="G481" s="7"/>
      <c r="H481" s="7"/>
    </row>
    <row r="482" spans="1:8" ht="12.75">
      <c r="A482" s="19"/>
      <c r="B482" s="54"/>
      <c r="C482" s="12"/>
      <c r="D482" s="7"/>
      <c r="E482" s="7">
        <v>3.08</v>
      </c>
      <c r="F482" s="55">
        <v>3</v>
      </c>
      <c r="G482" s="7"/>
      <c r="H482" s="7"/>
    </row>
    <row r="483" spans="1:8" ht="12.75">
      <c r="A483" s="19"/>
      <c r="B483" s="54"/>
      <c r="C483" s="12"/>
      <c r="D483" s="7"/>
      <c r="E483" s="7">
        <v>3.29</v>
      </c>
      <c r="F483" s="55">
        <v>3</v>
      </c>
      <c r="G483" s="7"/>
      <c r="H483" s="7"/>
    </row>
    <row r="484" spans="1:8" ht="12.75">
      <c r="A484" s="19"/>
      <c r="B484" s="54"/>
      <c r="C484" s="12"/>
      <c r="D484" s="7"/>
      <c r="E484" s="7">
        <v>3.53</v>
      </c>
      <c r="F484" s="55">
        <v>3</v>
      </c>
      <c r="G484" s="7"/>
      <c r="H484" s="7"/>
    </row>
    <row r="485" spans="1:8" ht="12.75">
      <c r="A485" s="19"/>
      <c r="B485" s="54"/>
      <c r="C485" s="12"/>
      <c r="D485" s="7"/>
      <c r="E485" s="7">
        <v>3.04</v>
      </c>
      <c r="F485" s="55">
        <v>3</v>
      </c>
      <c r="G485" s="7"/>
      <c r="H485" s="7"/>
    </row>
    <row r="486" spans="1:8" ht="12.75">
      <c r="A486" s="19"/>
      <c r="B486" s="54"/>
      <c r="C486" s="12"/>
      <c r="D486" s="7"/>
      <c r="E486" s="7">
        <v>1.3</v>
      </c>
      <c r="F486" s="55">
        <v>3</v>
      </c>
      <c r="G486" s="7"/>
      <c r="H486" s="7"/>
    </row>
    <row r="487" spans="1:8" ht="12.75">
      <c r="A487" s="19"/>
      <c r="B487" s="54"/>
      <c r="C487" s="12"/>
      <c r="D487" s="7"/>
      <c r="E487" s="7">
        <v>0.83</v>
      </c>
      <c r="F487" s="55">
        <v>3</v>
      </c>
      <c r="G487" s="7"/>
      <c r="H487" s="7"/>
    </row>
    <row r="488" spans="1:8" ht="12.75">
      <c r="A488" s="19"/>
      <c r="B488" s="54"/>
      <c r="C488" s="12"/>
      <c r="D488" s="7"/>
      <c r="E488" s="7">
        <v>2.44</v>
      </c>
      <c r="F488" s="55">
        <v>3</v>
      </c>
      <c r="G488" s="7"/>
      <c r="H488" s="7"/>
    </row>
    <row r="489" spans="1:8" ht="12.75">
      <c r="A489" s="19"/>
      <c r="B489" s="54"/>
      <c r="C489" s="12"/>
      <c r="D489" s="7"/>
      <c r="E489" s="7">
        <v>2.77</v>
      </c>
      <c r="F489" s="55">
        <v>3</v>
      </c>
      <c r="G489" s="7"/>
      <c r="H489" s="7"/>
    </row>
    <row r="490" spans="1:8" ht="12.75">
      <c r="A490" s="19"/>
      <c r="B490" s="54"/>
      <c r="C490" s="12"/>
      <c r="D490" s="7"/>
      <c r="E490" s="7">
        <v>2.8</v>
      </c>
      <c r="F490" s="55">
        <v>3</v>
      </c>
      <c r="G490" s="7"/>
      <c r="H490" s="7"/>
    </row>
    <row r="491" spans="1:8" ht="12.75">
      <c r="A491" s="19"/>
      <c r="B491" s="54"/>
      <c r="C491" s="12"/>
      <c r="D491" s="7"/>
      <c r="E491" s="7">
        <v>3.21</v>
      </c>
      <c r="F491" s="55">
        <v>3</v>
      </c>
      <c r="G491" s="7"/>
      <c r="H491" s="7"/>
    </row>
    <row r="492" spans="1:8" ht="12.75">
      <c r="A492" s="19"/>
      <c r="B492" s="54"/>
      <c r="C492" s="12"/>
      <c r="D492" s="7"/>
      <c r="E492" s="7">
        <v>4.04</v>
      </c>
      <c r="F492" s="55">
        <v>3</v>
      </c>
      <c r="G492" s="7"/>
      <c r="H492" s="7"/>
    </row>
    <row r="493" spans="1:8" ht="12.75">
      <c r="A493" s="19"/>
      <c r="B493" s="54"/>
      <c r="C493" s="12"/>
      <c r="D493" s="7"/>
      <c r="E493" s="7">
        <v>4.49</v>
      </c>
      <c r="F493" s="55">
        <v>3</v>
      </c>
      <c r="G493" s="7"/>
      <c r="H493" s="7"/>
    </row>
    <row r="494" spans="1:8" ht="12.75">
      <c r="A494" s="19"/>
      <c r="B494" s="54"/>
      <c r="C494" s="12"/>
      <c r="D494" s="7"/>
      <c r="E494" s="7">
        <v>3.31</v>
      </c>
      <c r="F494" s="55">
        <v>3</v>
      </c>
      <c r="G494" s="7"/>
      <c r="H494" s="7"/>
    </row>
    <row r="495" spans="1:8" ht="12.75">
      <c r="A495" s="19"/>
      <c r="B495" s="54"/>
      <c r="C495" s="12"/>
      <c r="D495" s="7"/>
      <c r="E495" s="7">
        <v>2.46</v>
      </c>
      <c r="F495" s="55">
        <v>3</v>
      </c>
      <c r="G495" s="7"/>
      <c r="H495" s="7"/>
    </row>
    <row r="496" spans="1:8" ht="12.75">
      <c r="A496" s="19"/>
      <c r="B496" s="54"/>
      <c r="C496" s="12"/>
      <c r="D496" s="7"/>
      <c r="E496" s="7">
        <v>2.48</v>
      </c>
      <c r="F496" s="55">
        <v>3</v>
      </c>
      <c r="G496" s="7"/>
      <c r="H496" s="7"/>
    </row>
    <row r="497" spans="1:8" ht="12.75">
      <c r="A497" s="19"/>
      <c r="B497" s="54"/>
      <c r="C497" s="12"/>
      <c r="D497" s="7"/>
      <c r="E497" s="7">
        <v>2.25</v>
      </c>
      <c r="F497" s="55">
        <v>3</v>
      </c>
      <c r="G497" s="7"/>
      <c r="H497" s="7"/>
    </row>
    <row r="498" spans="1:8" ht="12.75">
      <c r="A498" s="19"/>
      <c r="B498" s="54"/>
      <c r="C498" s="12"/>
      <c r="D498" s="7"/>
      <c r="E498" s="7">
        <v>2.39</v>
      </c>
      <c r="F498" s="55">
        <v>3</v>
      </c>
      <c r="G498" s="7"/>
      <c r="H498" s="7"/>
    </row>
    <row r="499" spans="1:8" ht="12.75">
      <c r="A499" s="19"/>
      <c r="B499" s="54"/>
      <c r="C499" s="12"/>
      <c r="D499" s="7"/>
      <c r="E499" s="7">
        <v>2.33</v>
      </c>
      <c r="F499" s="55">
        <v>3</v>
      </c>
      <c r="G499" s="7"/>
      <c r="H499" s="7"/>
    </row>
    <row r="500" spans="1:8" ht="12.75">
      <c r="A500" s="19"/>
      <c r="B500" s="54"/>
      <c r="C500" s="12"/>
      <c r="D500" s="7"/>
      <c r="E500" s="7">
        <v>2.28</v>
      </c>
      <c r="F500" s="55">
        <v>3</v>
      </c>
      <c r="G500" s="7"/>
      <c r="H500" s="7"/>
    </row>
    <row r="501" spans="1:8" ht="12.75">
      <c r="A501" s="19"/>
      <c r="B501" s="54"/>
      <c r="C501" s="12"/>
      <c r="D501" s="7"/>
      <c r="E501" s="7">
        <v>2.6</v>
      </c>
      <c r="F501" s="55">
        <v>3</v>
      </c>
      <c r="G501" s="7"/>
      <c r="H501" s="7"/>
    </row>
    <row r="502" spans="1:8" ht="12.75">
      <c r="A502" s="19"/>
      <c r="B502" s="54"/>
      <c r="C502" s="12"/>
      <c r="D502" s="7"/>
      <c r="E502" s="7">
        <v>2.72</v>
      </c>
      <c r="F502" s="55">
        <v>3</v>
      </c>
      <c r="G502" s="7"/>
      <c r="H502" s="7"/>
    </row>
    <row r="503" spans="1:8" ht="12.75">
      <c r="A503" s="19"/>
      <c r="B503" s="54"/>
      <c r="C503" s="12"/>
      <c r="D503" s="7"/>
      <c r="E503" s="7">
        <v>2.73</v>
      </c>
      <c r="F503" s="55">
        <v>3</v>
      </c>
      <c r="G503" s="7"/>
      <c r="H503" s="7"/>
    </row>
    <row r="504" spans="1:8" ht="12.75">
      <c r="A504" s="19"/>
      <c r="B504" s="54"/>
      <c r="C504" s="12"/>
      <c r="D504" s="7"/>
      <c r="E504" s="7">
        <v>2.78</v>
      </c>
      <c r="F504" s="55">
        <v>3</v>
      </c>
      <c r="G504" s="7"/>
      <c r="H504" s="7"/>
    </row>
    <row r="505" spans="1:8" ht="12.75">
      <c r="A505" s="19"/>
      <c r="B505" s="54"/>
      <c r="C505" s="12"/>
      <c r="D505" s="7"/>
      <c r="E505" s="7">
        <v>2.87</v>
      </c>
      <c r="F505" s="55">
        <v>3</v>
      </c>
      <c r="G505" s="7"/>
      <c r="H505" s="7"/>
    </row>
    <row r="506" spans="1:8" ht="12.75">
      <c r="A506" s="19"/>
      <c r="B506" s="54"/>
      <c r="C506" s="12"/>
      <c r="D506" s="7"/>
      <c r="E506" s="7">
        <v>2.89</v>
      </c>
      <c r="F506" s="55">
        <v>3</v>
      </c>
      <c r="G506" s="7"/>
      <c r="H506" s="7"/>
    </row>
    <row r="507" spans="1:8" ht="12.75">
      <c r="A507" s="19"/>
      <c r="B507" s="54"/>
      <c r="C507" s="12"/>
      <c r="D507" s="7"/>
      <c r="E507" s="7">
        <v>2.99</v>
      </c>
      <c r="F507" s="55">
        <v>3</v>
      </c>
      <c r="G507" s="7"/>
      <c r="H507" s="7"/>
    </row>
    <row r="508" spans="1:8" ht="12.75">
      <c r="A508" s="19"/>
      <c r="B508" s="54"/>
      <c r="C508" s="12"/>
      <c r="D508" s="7"/>
      <c r="E508" s="7">
        <v>3.38</v>
      </c>
      <c r="F508" s="55">
        <v>3</v>
      </c>
      <c r="G508" s="7"/>
      <c r="H508" s="7"/>
    </row>
    <row r="509" spans="1:8" ht="12.75">
      <c r="A509" s="19"/>
      <c r="B509" s="54"/>
      <c r="C509" s="12"/>
      <c r="D509" s="7"/>
      <c r="E509" s="7">
        <v>3.52</v>
      </c>
      <c r="F509" s="55">
        <v>3</v>
      </c>
      <c r="G509" s="7"/>
      <c r="H509" s="7"/>
    </row>
    <row r="510" spans="1:8" ht="12.75">
      <c r="A510" s="19"/>
      <c r="B510" s="54"/>
      <c r="C510" s="12"/>
      <c r="D510" s="7"/>
      <c r="E510" s="7">
        <v>3.54</v>
      </c>
      <c r="F510" s="55">
        <v>3</v>
      </c>
      <c r="G510" s="7"/>
      <c r="H510" s="7"/>
    </row>
    <row r="511" spans="1:8" ht="12.75">
      <c r="A511" s="19"/>
      <c r="B511" s="54"/>
      <c r="C511" s="12"/>
      <c r="D511" s="7"/>
      <c r="E511" s="7">
        <v>3.48</v>
      </c>
      <c r="F511" s="55">
        <v>3</v>
      </c>
      <c r="G511" s="7"/>
      <c r="H511" s="7"/>
    </row>
    <row r="512" spans="1:8" ht="12.75">
      <c r="A512" s="19"/>
      <c r="B512" s="54"/>
      <c r="C512" s="12"/>
      <c r="D512" s="7"/>
      <c r="E512" s="7">
        <v>3.53</v>
      </c>
      <c r="F512" s="55">
        <v>3</v>
      </c>
      <c r="G512" s="7"/>
      <c r="H512" s="7"/>
    </row>
    <row r="513" spans="1:8" ht="12.75">
      <c r="A513" s="19"/>
      <c r="B513" s="54"/>
      <c r="C513" s="12"/>
      <c r="D513" s="7"/>
      <c r="E513" s="7">
        <v>3.84</v>
      </c>
      <c r="F513" s="55">
        <v>3</v>
      </c>
      <c r="G513" s="7"/>
      <c r="H513" s="7"/>
    </row>
    <row r="514" spans="1:8" ht="12.75">
      <c r="A514" s="19"/>
      <c r="B514" s="54"/>
      <c r="C514" s="12"/>
      <c r="D514" s="7"/>
      <c r="E514" s="7">
        <v>3.93</v>
      </c>
      <c r="F514" s="55">
        <v>3</v>
      </c>
      <c r="G514" s="7"/>
      <c r="H514" s="7"/>
    </row>
    <row r="515" spans="1:8" ht="12.75">
      <c r="A515" s="19"/>
      <c r="B515" s="54"/>
      <c r="C515" s="12"/>
      <c r="D515" s="7"/>
      <c r="E515" s="7">
        <v>3.8</v>
      </c>
      <c r="F515" s="55">
        <v>3</v>
      </c>
      <c r="G515" s="7"/>
      <c r="H515" s="7"/>
    </row>
    <row r="516" spans="1:8" ht="12.75">
      <c r="A516" s="19"/>
      <c r="B516" s="54"/>
      <c r="C516" s="12"/>
      <c r="D516" s="7"/>
      <c r="E516" s="7">
        <v>3.92</v>
      </c>
      <c r="F516" s="55">
        <v>3</v>
      </c>
      <c r="G516" s="7"/>
      <c r="H516" s="7"/>
    </row>
    <row r="517" spans="1:8" ht="12.75">
      <c r="A517" s="19"/>
      <c r="B517" s="54"/>
      <c r="C517" s="12"/>
      <c r="D517" s="7"/>
      <c r="E517" s="7">
        <v>4.38</v>
      </c>
      <c r="F517" s="55">
        <v>3</v>
      </c>
      <c r="G517" s="7"/>
      <c r="H517" s="7"/>
    </row>
    <row r="518" spans="1:8" ht="12.75">
      <c r="A518" s="19"/>
      <c r="B518" s="54"/>
      <c r="C518" s="12"/>
      <c r="D518" s="7"/>
      <c r="E518" s="7">
        <v>4.59</v>
      </c>
      <c r="F518" s="55">
        <v>3</v>
      </c>
      <c r="G518" s="7"/>
      <c r="H518" s="7"/>
    </row>
    <row r="519" spans="1:8" ht="12.75">
      <c r="A519" s="19"/>
      <c r="B519" s="54"/>
      <c r="C519" s="12"/>
      <c r="D519" s="7"/>
      <c r="E519" s="7">
        <v>4.5</v>
      </c>
      <c r="F519" s="55">
        <v>3</v>
      </c>
      <c r="G519" s="7"/>
      <c r="H519" s="7"/>
    </row>
    <row r="520" spans="1:8" ht="12.75">
      <c r="A520" s="19"/>
      <c r="B520" s="54"/>
      <c r="C520" s="12"/>
      <c r="D520" s="7"/>
      <c r="E520" s="7">
        <v>5.37</v>
      </c>
      <c r="F520" s="55">
        <v>3</v>
      </c>
      <c r="G520" s="7"/>
      <c r="H520" s="7"/>
    </row>
    <row r="521" spans="1:8" ht="12.75">
      <c r="A521" s="19"/>
      <c r="B521" s="54"/>
      <c r="C521" s="12"/>
      <c r="D521" s="7"/>
      <c r="E521" s="7">
        <v>4.96</v>
      </c>
      <c r="F521" s="55">
        <v>3</v>
      </c>
      <c r="G521" s="7"/>
      <c r="H521" s="7"/>
    </row>
    <row r="522" spans="1:8" ht="12.75">
      <c r="A522" s="19"/>
      <c r="B522" s="54"/>
      <c r="C522" s="12"/>
      <c r="D522" s="7"/>
      <c r="E522" s="7">
        <v>4.26</v>
      </c>
      <c r="F522" s="55">
        <v>3</v>
      </c>
      <c r="G522" s="7"/>
      <c r="H522" s="7"/>
    </row>
    <row r="523" spans="1:8" ht="12.75">
      <c r="A523" s="19"/>
      <c r="B523" s="54"/>
      <c r="C523" s="12"/>
      <c r="D523" s="7"/>
      <c r="E523" s="7">
        <v>3.54</v>
      </c>
      <c r="F523" s="55">
        <v>3</v>
      </c>
      <c r="G523" s="7"/>
      <c r="H523" s="7"/>
    </row>
    <row r="524" spans="1:8" ht="12.75">
      <c r="A524" s="19"/>
      <c r="B524" s="54"/>
      <c r="C524" s="12"/>
      <c r="D524" s="7"/>
      <c r="E524" s="7">
        <v>4.42</v>
      </c>
      <c r="F524" s="55">
        <v>3</v>
      </c>
      <c r="G524" s="7"/>
      <c r="H524" s="7"/>
    </row>
    <row r="525" spans="1:8" ht="12.75">
      <c r="A525" s="19"/>
      <c r="B525" s="54"/>
      <c r="C525" s="12"/>
      <c r="D525" s="7"/>
      <c r="E525" s="7">
        <v>4.97</v>
      </c>
      <c r="F525" s="55">
        <v>3</v>
      </c>
      <c r="G525" s="7"/>
      <c r="H525" s="7"/>
    </row>
    <row r="526" spans="1:8" ht="12.75">
      <c r="A526" s="19"/>
      <c r="B526" s="54"/>
      <c r="C526" s="12"/>
      <c r="D526" s="7"/>
      <c r="E526" s="7">
        <v>5.17</v>
      </c>
      <c r="F526" s="55">
        <v>3</v>
      </c>
      <c r="G526" s="7"/>
      <c r="H526" s="7"/>
    </row>
    <row r="527" spans="1:8" ht="12.75">
      <c r="A527" s="19"/>
      <c r="B527" s="54"/>
      <c r="C527" s="12"/>
      <c r="D527" s="7"/>
      <c r="E527" s="7">
        <v>5.52</v>
      </c>
      <c r="F527" s="55">
        <v>3</v>
      </c>
      <c r="G527" s="7"/>
      <c r="H527" s="7"/>
    </row>
    <row r="528" spans="1:8" ht="12.75">
      <c r="A528" s="19"/>
      <c r="B528" s="54"/>
      <c r="C528" s="12"/>
      <c r="D528" s="7"/>
      <c r="E528" s="7">
        <v>5.19</v>
      </c>
      <c r="F528" s="55">
        <v>3</v>
      </c>
      <c r="G528" s="7"/>
      <c r="H528" s="7"/>
    </row>
    <row r="529" spans="1:8" ht="12.75">
      <c r="A529" s="19"/>
      <c r="B529" s="54"/>
      <c r="C529" s="12"/>
      <c r="D529" s="7"/>
      <c r="E529" s="7">
        <v>5.96</v>
      </c>
      <c r="F529" s="55">
        <v>3</v>
      </c>
      <c r="G529" s="7"/>
      <c r="H529" s="7"/>
    </row>
    <row r="530" spans="1:8" ht="12.75">
      <c r="A530" s="19"/>
      <c r="B530" s="54"/>
      <c r="C530" s="12"/>
      <c r="D530" s="7"/>
      <c r="E530" s="7">
        <v>6.02</v>
      </c>
      <c r="F530" s="55">
        <v>3</v>
      </c>
      <c r="G530" s="7"/>
      <c r="H530" s="7"/>
    </row>
    <row r="531" spans="1:8" ht="12.75">
      <c r="A531" s="19"/>
      <c r="B531" s="54"/>
      <c r="C531" s="12"/>
      <c r="D531" s="7"/>
      <c r="E531" s="7">
        <v>6.44</v>
      </c>
      <c r="F531" s="55">
        <v>3</v>
      </c>
      <c r="G531" s="7"/>
      <c r="H531" s="7"/>
    </row>
    <row r="532" spans="1:8" ht="12.75">
      <c r="A532" s="19"/>
      <c r="B532" s="54"/>
      <c r="C532" s="12"/>
      <c r="D532" s="7"/>
      <c r="E532" s="7">
        <v>7.09</v>
      </c>
      <c r="F532" s="55">
        <v>3</v>
      </c>
      <c r="G532" s="7"/>
      <c r="H532" s="7"/>
    </row>
    <row r="533" spans="1:8" ht="12.75">
      <c r="A533" s="19"/>
      <c r="B533" s="54"/>
      <c r="C533" s="12"/>
      <c r="D533" s="7"/>
      <c r="E533" s="7">
        <v>7.82</v>
      </c>
      <c r="F533" s="55">
        <v>3</v>
      </c>
      <c r="G533" s="7"/>
      <c r="H533" s="7"/>
    </row>
    <row r="534" spans="1:8" ht="12.75">
      <c r="A534" s="19"/>
      <c r="B534" s="54"/>
      <c r="C534" s="12"/>
      <c r="D534" s="7"/>
      <c r="E534" s="7">
        <v>6.63</v>
      </c>
      <c r="F534" s="55">
        <v>3</v>
      </c>
      <c r="G534" s="7"/>
      <c r="H534" s="7"/>
    </row>
    <row r="535" spans="1:8" ht="12.75">
      <c r="A535" s="19"/>
      <c r="B535" s="54"/>
      <c r="C535" s="12"/>
      <c r="D535" s="7"/>
      <c r="E535" s="7">
        <v>6.68</v>
      </c>
      <c r="F535" s="55">
        <v>3</v>
      </c>
      <c r="G535" s="7"/>
      <c r="H535" s="7"/>
    </row>
    <row r="536" spans="1:8" ht="12.75">
      <c r="A536" s="19"/>
      <c r="B536" s="54"/>
      <c r="C536" s="12"/>
      <c r="D536" s="7"/>
      <c r="E536" s="7">
        <v>6.12</v>
      </c>
      <c r="F536" s="55">
        <v>3</v>
      </c>
      <c r="G536" s="7"/>
      <c r="H536" s="7"/>
    </row>
    <row r="537" spans="1:8" ht="12.75">
      <c r="A537" s="19"/>
      <c r="B537" s="54"/>
      <c r="C537" s="12"/>
      <c r="D537" s="7"/>
      <c r="E537" s="7">
        <v>4.87</v>
      </c>
      <c r="F537" s="55">
        <v>3</v>
      </c>
      <c r="G537" s="7"/>
      <c r="H537" s="7"/>
    </row>
    <row r="538" spans="1:8" ht="12.75">
      <c r="A538" s="19"/>
      <c r="B538" s="54"/>
      <c r="C538" s="12"/>
      <c r="D538" s="7"/>
      <c r="E538" s="7">
        <v>3.38</v>
      </c>
      <c r="F538" s="55">
        <v>3</v>
      </c>
      <c r="G538" s="7"/>
      <c r="H538" s="7"/>
    </row>
    <row r="539" spans="1:8" ht="12.75">
      <c r="A539" s="19"/>
      <c r="B539" s="54"/>
      <c r="C539" s="12"/>
      <c r="D539" s="7"/>
      <c r="E539" s="7">
        <v>4.75</v>
      </c>
      <c r="F539" s="55">
        <v>3</v>
      </c>
      <c r="G539" s="7"/>
      <c r="H539" s="7"/>
    </row>
    <row r="540" spans="1:8" ht="12.75">
      <c r="A540" s="19"/>
      <c r="B540" s="54"/>
      <c r="C540" s="12"/>
      <c r="D540" s="7"/>
      <c r="E540" s="7">
        <v>4.69</v>
      </c>
      <c r="F540" s="55">
        <v>3</v>
      </c>
      <c r="G540" s="7"/>
      <c r="H540" s="7"/>
    </row>
    <row r="541" spans="1:8" ht="12.75">
      <c r="A541" s="19"/>
      <c r="B541" s="54"/>
      <c r="C541" s="12"/>
      <c r="D541" s="7"/>
      <c r="E541" s="7">
        <v>4.01</v>
      </c>
      <c r="F541" s="55">
        <v>3</v>
      </c>
      <c r="G541" s="7"/>
      <c r="H541" s="7"/>
    </row>
    <row r="542" spans="1:8" ht="12.75">
      <c r="A542" s="19"/>
      <c r="B542" s="54"/>
      <c r="C542" s="12"/>
      <c r="D542" s="7"/>
      <c r="E542" s="7">
        <v>3.73</v>
      </c>
      <c r="F542" s="55">
        <v>3</v>
      </c>
      <c r="G542" s="7"/>
      <c r="H542" s="7"/>
    </row>
    <row r="543" spans="1:8" ht="12.75">
      <c r="A543" s="19"/>
      <c r="B543" s="54"/>
      <c r="C543" s="12"/>
      <c r="D543" s="7"/>
      <c r="E543" s="7">
        <v>3.91</v>
      </c>
      <c r="F543" s="55">
        <v>3</v>
      </c>
      <c r="G543" s="7"/>
      <c r="H543" s="7"/>
    </row>
    <row r="544" spans="1:8" ht="12.75">
      <c r="A544" s="19"/>
      <c r="B544" s="54"/>
      <c r="C544" s="12"/>
      <c r="D544" s="7"/>
      <c r="E544" s="7">
        <v>4.66</v>
      </c>
      <c r="F544" s="55">
        <v>3</v>
      </c>
      <c r="G544" s="7"/>
      <c r="H544" s="7"/>
    </row>
    <row r="545" spans="1:8" ht="12.75">
      <c r="A545" s="19"/>
      <c r="B545" s="54"/>
      <c r="C545" s="12"/>
      <c r="D545" s="7"/>
      <c r="E545" s="7">
        <v>5.07</v>
      </c>
      <c r="F545" s="55">
        <v>3</v>
      </c>
      <c r="G545" s="7"/>
      <c r="H545" s="7"/>
    </row>
    <row r="546" spans="1:8" ht="12.75">
      <c r="A546" s="19"/>
      <c r="B546" s="54"/>
      <c r="C546" s="12"/>
      <c r="D546" s="7"/>
      <c r="E546" s="7">
        <v>6.09</v>
      </c>
      <c r="F546" s="55">
        <v>3</v>
      </c>
      <c r="G546" s="7"/>
      <c r="H546" s="7"/>
    </row>
    <row r="547" spans="1:8" ht="12.75">
      <c r="A547" s="19"/>
      <c r="B547" s="54"/>
      <c r="C547" s="12"/>
      <c r="D547" s="7"/>
      <c r="E547" s="7">
        <v>7.19</v>
      </c>
      <c r="F547" s="55">
        <v>3</v>
      </c>
      <c r="G547" s="7"/>
      <c r="H547" s="7"/>
    </row>
    <row r="548" spans="1:8" ht="12.75">
      <c r="A548" s="19"/>
      <c r="B548" s="54"/>
      <c r="C548" s="12"/>
      <c r="D548" s="7"/>
      <c r="E548" s="7">
        <v>8.29</v>
      </c>
      <c r="F548" s="55">
        <v>3</v>
      </c>
      <c r="G548" s="7"/>
      <c r="H548" s="7"/>
    </row>
    <row r="549" spans="1:8" ht="12.75">
      <c r="A549" s="19"/>
      <c r="B549" s="54"/>
      <c r="C549" s="12"/>
      <c r="D549" s="7"/>
      <c r="E549" s="7">
        <v>7.45</v>
      </c>
      <c r="F549" s="55">
        <v>3</v>
      </c>
      <c r="G549" s="7"/>
      <c r="H549" s="7"/>
    </row>
    <row r="550" spans="1:8" ht="12.75">
      <c r="A550" s="19"/>
      <c r="B550" s="54"/>
      <c r="C550" s="12"/>
      <c r="D550" s="7"/>
      <c r="E550" s="7">
        <v>7.96</v>
      </c>
      <c r="F550" s="55">
        <v>3</v>
      </c>
      <c r="G550" s="7"/>
      <c r="H550" s="7"/>
    </row>
    <row r="551" spans="1:8" ht="12.75">
      <c r="A551" s="19"/>
      <c r="B551" s="54"/>
      <c r="C551" s="12"/>
      <c r="D551" s="7"/>
      <c r="E551" s="7">
        <v>7.9</v>
      </c>
      <c r="F551" s="55">
        <v>3</v>
      </c>
      <c r="G551" s="7"/>
      <c r="H551" s="7"/>
    </row>
    <row r="552" spans="1:8" ht="12.75">
      <c r="A552" s="19"/>
      <c r="B552" s="54"/>
      <c r="C552" s="12"/>
      <c r="D552" s="7"/>
      <c r="E552" s="7">
        <v>8.06</v>
      </c>
      <c r="F552" s="55">
        <v>3</v>
      </c>
      <c r="G552" s="7"/>
      <c r="H552" s="7"/>
    </row>
    <row r="553" spans="1:8" ht="12.75">
      <c r="A553" s="19"/>
      <c r="B553" s="54"/>
      <c r="C553" s="12"/>
      <c r="D553" s="7"/>
      <c r="E553" s="7">
        <v>7.15</v>
      </c>
      <c r="F553" s="55">
        <v>3</v>
      </c>
      <c r="G553" s="7"/>
      <c r="H553" s="7"/>
    </row>
    <row r="554" spans="1:8" ht="12.75">
      <c r="A554" s="19"/>
      <c r="B554" s="54"/>
      <c r="C554" s="12"/>
      <c r="D554" s="7"/>
      <c r="E554" s="7">
        <v>5.49</v>
      </c>
      <c r="F554" s="55">
        <v>3</v>
      </c>
      <c r="G554" s="7"/>
      <c r="H554" s="7"/>
    </row>
    <row r="555" spans="1:8" ht="12.75">
      <c r="A555" s="19"/>
      <c r="B555" s="54"/>
      <c r="C555" s="12"/>
      <c r="D555" s="7"/>
      <c r="E555" s="7">
        <v>5.34</v>
      </c>
      <c r="F555" s="55">
        <v>3</v>
      </c>
      <c r="G555" s="7"/>
      <c r="H555" s="7"/>
    </row>
    <row r="556" spans="1:8" ht="12.75">
      <c r="A556" s="19"/>
      <c r="B556" s="54"/>
      <c r="C556" s="12"/>
      <c r="D556" s="7"/>
      <c r="E556" s="7">
        <v>6.42</v>
      </c>
      <c r="F556" s="55">
        <v>3</v>
      </c>
      <c r="G556" s="7"/>
      <c r="H556" s="7"/>
    </row>
    <row r="557" spans="1:8" ht="12.75">
      <c r="A557" s="19"/>
      <c r="B557" s="54"/>
      <c r="C557" s="12"/>
      <c r="D557" s="7"/>
      <c r="E557" s="7">
        <v>5.44</v>
      </c>
      <c r="F557" s="55">
        <v>3</v>
      </c>
      <c r="G557" s="7"/>
      <c r="H557" s="7"/>
    </row>
    <row r="558" spans="1:8" ht="12.75">
      <c r="A558" s="19"/>
      <c r="B558" s="54"/>
      <c r="C558" s="12"/>
      <c r="D558" s="7"/>
      <c r="E558" s="7">
        <v>5</v>
      </c>
      <c r="F558" s="55">
        <v>3</v>
      </c>
      <c r="G558" s="7"/>
      <c r="H558" s="7"/>
    </row>
    <row r="559" spans="1:8" ht="12.75">
      <c r="A559" s="19"/>
      <c r="B559" s="54"/>
      <c r="C559" s="12"/>
      <c r="D559" s="7"/>
      <c r="E559" s="7">
        <v>5.41</v>
      </c>
      <c r="F559" s="55">
        <v>3</v>
      </c>
      <c r="G559" s="7"/>
      <c r="H559" s="7"/>
    </row>
    <row r="560" spans="1:8" ht="12.75">
      <c r="A560" s="19"/>
      <c r="B560" s="54"/>
      <c r="C560" s="12"/>
      <c r="D560" s="7"/>
      <c r="E560" s="7">
        <v>5.08</v>
      </c>
      <c r="F560" s="55">
        <v>3</v>
      </c>
      <c r="G560" s="7"/>
      <c r="H560" s="7"/>
    </row>
    <row r="561" spans="1:8" ht="12.75">
      <c r="A561" s="19"/>
      <c r="B561" s="54"/>
      <c r="C561" s="12"/>
      <c r="D561" s="7"/>
      <c r="E561" s="7">
        <v>4.35</v>
      </c>
      <c r="F561" s="55">
        <v>3</v>
      </c>
      <c r="G561" s="7"/>
      <c r="H561" s="7"/>
    </row>
    <row r="562" spans="1:8" ht="12.75">
      <c r="A562" s="19"/>
      <c r="B562" s="54"/>
      <c r="C562" s="12"/>
      <c r="D562" s="7"/>
      <c r="E562" s="7">
        <v>4.6</v>
      </c>
      <c r="F562" s="55">
        <v>3</v>
      </c>
      <c r="G562" s="7"/>
      <c r="H562" s="7"/>
    </row>
    <row r="563" spans="1:8" ht="12.75">
      <c r="A563" s="19"/>
      <c r="B563" s="54"/>
      <c r="C563" s="12"/>
      <c r="D563" s="7"/>
      <c r="E563" s="7">
        <v>5.02</v>
      </c>
      <c r="F563" s="55">
        <v>3</v>
      </c>
      <c r="G563" s="7"/>
      <c r="H563" s="7"/>
    </row>
    <row r="564" spans="1:8" ht="12.75">
      <c r="A564" s="19"/>
      <c r="B564" s="54"/>
      <c r="C564" s="12"/>
      <c r="D564" s="7"/>
      <c r="E564" s="7">
        <v>5.81</v>
      </c>
      <c r="F564" s="55">
        <v>3</v>
      </c>
      <c r="G564" s="7"/>
      <c r="H564" s="7"/>
    </row>
    <row r="565" spans="1:8" ht="12.75">
      <c r="A565" s="19"/>
      <c r="B565" s="54"/>
      <c r="C565" s="12"/>
      <c r="D565" s="7"/>
      <c r="E565" s="7">
        <v>6.07</v>
      </c>
      <c r="F565" s="55">
        <v>3</v>
      </c>
      <c r="G565" s="7"/>
      <c r="H565" s="7"/>
    </row>
    <row r="566" spans="1:8" ht="12.75">
      <c r="A566" s="19"/>
      <c r="B566" s="54"/>
      <c r="C566" s="12"/>
      <c r="D566" s="7"/>
      <c r="E566" s="7">
        <v>6.29</v>
      </c>
      <c r="F566" s="55">
        <v>3</v>
      </c>
      <c r="G566" s="7"/>
      <c r="H566" s="7"/>
    </row>
    <row r="567" spans="1:8" ht="12.75">
      <c r="A567" s="19"/>
      <c r="B567" s="54"/>
      <c r="C567" s="12"/>
      <c r="D567" s="7"/>
      <c r="E567" s="7">
        <v>6.73</v>
      </c>
      <c r="F567" s="55">
        <v>3</v>
      </c>
      <c r="G567" s="7"/>
      <c r="H567" s="7"/>
    </row>
    <row r="568" spans="1:8" ht="12.75">
      <c r="A568" s="19"/>
      <c r="B568" s="54"/>
      <c r="C568" s="12"/>
      <c r="D568" s="7"/>
      <c r="E568" s="7">
        <v>7.85</v>
      </c>
      <c r="F568" s="55">
        <v>3</v>
      </c>
      <c r="G568" s="7"/>
      <c r="H568" s="7"/>
    </row>
    <row r="569" spans="1:8" ht="12.75">
      <c r="A569" s="19"/>
      <c r="B569" s="54"/>
      <c r="C569" s="12"/>
      <c r="D569" s="7"/>
      <c r="E569" s="7">
        <v>9.08</v>
      </c>
      <c r="F569" s="55">
        <v>3</v>
      </c>
      <c r="G569" s="7"/>
      <c r="H569" s="7"/>
    </row>
    <row r="570" spans="1:8" ht="12.75">
      <c r="A570" s="19"/>
      <c r="B570" s="54"/>
      <c r="C570" s="12"/>
      <c r="D570" s="7"/>
      <c r="E570" s="7">
        <v>9.48</v>
      </c>
      <c r="F570" s="55">
        <v>3</v>
      </c>
      <c r="G570" s="7"/>
      <c r="H570" s="7"/>
    </row>
    <row r="571" spans="1:8" ht="12.75">
      <c r="A571" s="19"/>
      <c r="B571" s="54"/>
      <c r="C571" s="12"/>
      <c r="D571" s="7"/>
      <c r="E571" s="7">
        <v>9.06</v>
      </c>
      <c r="F571" s="55">
        <v>3</v>
      </c>
      <c r="G571" s="7"/>
      <c r="H571" s="7"/>
    </row>
    <row r="572" spans="1:8" ht="12.75">
      <c r="A572" s="19"/>
      <c r="B572" s="54"/>
      <c r="C572" s="12"/>
      <c r="D572" s="7"/>
      <c r="E572" s="7">
        <v>10.26</v>
      </c>
      <c r="F572" s="55">
        <v>3</v>
      </c>
      <c r="G572" s="7"/>
      <c r="H572" s="7"/>
    </row>
    <row r="573" spans="1:8" ht="12.75">
      <c r="A573" s="19"/>
      <c r="B573" s="54"/>
      <c r="C573" s="12"/>
      <c r="D573" s="7"/>
      <c r="E573" s="7">
        <v>12.04</v>
      </c>
      <c r="F573" s="55">
        <v>3</v>
      </c>
      <c r="G573" s="7"/>
      <c r="H573" s="7"/>
    </row>
    <row r="574" spans="1:8" ht="12.75">
      <c r="A574" s="19"/>
      <c r="B574" s="54"/>
      <c r="C574" s="12"/>
      <c r="D574" s="7"/>
      <c r="E574" s="7">
        <v>15.2</v>
      </c>
      <c r="F574" s="55">
        <v>3</v>
      </c>
      <c r="G574" s="7"/>
      <c r="H574" s="7"/>
    </row>
    <row r="575" spans="1:8" ht="12.75">
      <c r="A575" s="19"/>
      <c r="B575" s="54"/>
      <c r="C575" s="12"/>
      <c r="D575" s="7"/>
      <c r="E575" s="7">
        <v>7.07</v>
      </c>
      <c r="F575" s="55">
        <v>3</v>
      </c>
      <c r="G575" s="7"/>
      <c r="H575" s="7"/>
    </row>
    <row r="576" spans="1:8" ht="12.75">
      <c r="A576" s="19"/>
      <c r="B576" s="54"/>
      <c r="C576" s="12"/>
      <c r="D576" s="7"/>
      <c r="E576" s="7">
        <v>10.27</v>
      </c>
      <c r="F576" s="55">
        <v>3</v>
      </c>
      <c r="G576" s="7"/>
      <c r="H576" s="7"/>
    </row>
    <row r="577" spans="1:8" ht="12.75">
      <c r="A577" s="19"/>
      <c r="B577" s="54"/>
      <c r="C577" s="12"/>
      <c r="D577" s="7"/>
      <c r="E577" s="7">
        <v>15.49</v>
      </c>
      <c r="F577" s="55">
        <v>3</v>
      </c>
      <c r="G577" s="7"/>
      <c r="H577" s="7"/>
    </row>
    <row r="578" spans="1:8" ht="12.75">
      <c r="A578" s="19"/>
      <c r="B578" s="54"/>
      <c r="C578" s="12"/>
      <c r="D578" s="7"/>
      <c r="E578" s="7">
        <v>13.36</v>
      </c>
      <c r="F578" s="55">
        <v>3</v>
      </c>
      <c r="G578" s="7"/>
      <c r="H578" s="7"/>
    </row>
    <row r="579" spans="1:8" ht="12.75">
      <c r="A579" s="19"/>
      <c r="B579" s="54"/>
      <c r="C579" s="12"/>
      <c r="D579" s="7"/>
      <c r="E579" s="7">
        <v>14.73</v>
      </c>
      <c r="F579" s="55">
        <v>3</v>
      </c>
      <c r="G579" s="7"/>
      <c r="H579" s="7"/>
    </row>
    <row r="580" spans="1:8" ht="12.75">
      <c r="A580" s="19"/>
      <c r="B580" s="54"/>
      <c r="C580" s="12"/>
      <c r="D580" s="7"/>
      <c r="E580" s="7">
        <v>14.7</v>
      </c>
      <c r="F580" s="55">
        <v>3</v>
      </c>
      <c r="G580" s="7"/>
      <c r="H580" s="7"/>
    </row>
    <row r="581" spans="1:8" ht="12.75">
      <c r="A581" s="19"/>
      <c r="B581" s="54"/>
      <c r="C581" s="12"/>
      <c r="D581" s="7"/>
      <c r="E581" s="7">
        <v>10.85</v>
      </c>
      <c r="F581" s="55">
        <v>3</v>
      </c>
      <c r="G581" s="7"/>
      <c r="H581" s="7"/>
    </row>
    <row r="582" spans="1:8" ht="12.75">
      <c r="A582" s="19"/>
      <c r="B582" s="54"/>
      <c r="C582" s="12"/>
      <c r="D582" s="7"/>
      <c r="E582" s="7">
        <v>12.68</v>
      </c>
      <c r="F582" s="55">
        <v>3</v>
      </c>
      <c r="G582" s="7"/>
      <c r="H582" s="7"/>
    </row>
    <row r="583" spans="1:8" ht="12.75">
      <c r="A583" s="19"/>
      <c r="B583" s="54"/>
      <c r="C583" s="12"/>
      <c r="D583" s="7"/>
      <c r="E583" s="7">
        <v>12.47</v>
      </c>
      <c r="F583" s="55">
        <v>3</v>
      </c>
      <c r="G583" s="7"/>
      <c r="H583" s="7"/>
    </row>
    <row r="584" spans="1:8" ht="12.75">
      <c r="A584" s="19"/>
      <c r="B584" s="54"/>
      <c r="C584" s="12"/>
      <c r="D584" s="7"/>
      <c r="E584" s="7">
        <v>7.92</v>
      </c>
      <c r="F584" s="55">
        <v>3</v>
      </c>
      <c r="G584" s="7"/>
      <c r="H584" s="7"/>
    </row>
    <row r="585" spans="1:8" ht="12.75">
      <c r="A585" s="19"/>
      <c r="B585" s="54"/>
      <c r="C585" s="12"/>
      <c r="D585" s="7"/>
      <c r="E585" s="7">
        <v>7.94</v>
      </c>
      <c r="F585" s="55">
        <v>3</v>
      </c>
      <c r="G585" s="7"/>
      <c r="H585" s="7"/>
    </row>
    <row r="586" spans="1:8" ht="12.75">
      <c r="A586" s="19"/>
      <c r="B586" s="54"/>
      <c r="C586" s="12"/>
      <c r="D586" s="7"/>
      <c r="E586" s="7">
        <v>8.35</v>
      </c>
      <c r="F586" s="55">
        <v>3</v>
      </c>
      <c r="G586" s="7"/>
      <c r="H586" s="7"/>
    </row>
    <row r="587" spans="1:8" ht="12.75">
      <c r="A587" s="19"/>
      <c r="B587" s="54"/>
      <c r="C587" s="12"/>
      <c r="D587" s="7"/>
      <c r="E587" s="7">
        <v>8.79</v>
      </c>
      <c r="F587" s="55">
        <v>3</v>
      </c>
      <c r="G587" s="7"/>
      <c r="H587" s="7"/>
    </row>
    <row r="588" spans="1:8" ht="12.75">
      <c r="A588" s="19"/>
      <c r="B588" s="54"/>
      <c r="C588" s="12"/>
      <c r="D588" s="7"/>
      <c r="E588" s="7">
        <v>9</v>
      </c>
      <c r="F588" s="55">
        <v>3</v>
      </c>
      <c r="G588" s="7"/>
      <c r="H588" s="7"/>
    </row>
    <row r="589" spans="1:8" ht="12.75">
      <c r="A589" s="19"/>
      <c r="B589" s="54"/>
      <c r="C589" s="12"/>
      <c r="D589" s="7"/>
      <c r="E589" s="7">
        <v>9</v>
      </c>
      <c r="F589" s="55">
        <v>3</v>
      </c>
      <c r="G589" s="7"/>
      <c r="H589" s="7"/>
    </row>
    <row r="590" spans="1:8" ht="12.75">
      <c r="A590" s="19"/>
      <c r="B590" s="54"/>
      <c r="C590" s="12"/>
      <c r="D590" s="7"/>
      <c r="E590" s="7">
        <v>9.52</v>
      </c>
      <c r="F590" s="55">
        <v>3</v>
      </c>
      <c r="G590" s="7"/>
      <c r="H590" s="7"/>
    </row>
    <row r="591" spans="1:8" ht="12.75">
      <c r="A591" s="19"/>
      <c r="B591" s="54"/>
      <c r="C591" s="12"/>
      <c r="D591" s="7"/>
      <c r="E591" s="7">
        <v>9.87</v>
      </c>
      <c r="F591" s="55">
        <v>3</v>
      </c>
      <c r="G591" s="7"/>
      <c r="H591" s="7"/>
    </row>
    <row r="592" spans="1:8" ht="12.75">
      <c r="A592" s="19"/>
      <c r="B592" s="54"/>
      <c r="C592" s="12"/>
      <c r="D592" s="7"/>
      <c r="E592" s="7">
        <v>10.37</v>
      </c>
      <c r="F592" s="55">
        <v>3</v>
      </c>
      <c r="G592" s="7"/>
      <c r="H592" s="7"/>
    </row>
    <row r="593" spans="1:8" ht="12.75">
      <c r="A593" s="19"/>
      <c r="B593" s="54"/>
      <c r="C593" s="12"/>
      <c r="D593" s="7"/>
      <c r="E593" s="7">
        <v>8.06</v>
      </c>
      <c r="F593" s="55">
        <v>3</v>
      </c>
      <c r="G593" s="7"/>
      <c r="H593" s="7"/>
    </row>
    <row r="594" spans="1:8" ht="12.75">
      <c r="A594" s="19"/>
      <c r="B594" s="54"/>
      <c r="C594" s="12"/>
      <c r="D594" s="7"/>
      <c r="E594" s="7">
        <v>8.52</v>
      </c>
      <c r="F594" s="55">
        <v>3</v>
      </c>
      <c r="G594" s="7"/>
      <c r="H594" s="7"/>
    </row>
    <row r="595" spans="1:8" ht="12.75">
      <c r="A595" s="19"/>
      <c r="B595" s="54"/>
      <c r="C595" s="12"/>
      <c r="D595" s="7"/>
      <c r="E595" s="7">
        <v>6.95</v>
      </c>
      <c r="F595" s="55">
        <v>3</v>
      </c>
      <c r="G595" s="7"/>
      <c r="H595" s="7"/>
    </row>
    <row r="596" spans="1:8" ht="12.75">
      <c r="A596" s="19"/>
      <c r="B596" s="54"/>
      <c r="C596" s="12"/>
      <c r="D596" s="7"/>
      <c r="E596" s="7">
        <v>7.1</v>
      </c>
      <c r="F596" s="55">
        <v>3</v>
      </c>
      <c r="G596" s="7"/>
      <c r="H596" s="7"/>
    </row>
    <row r="597" spans="1:8" ht="12.75">
      <c r="A597" s="19"/>
      <c r="B597" s="54"/>
      <c r="C597" s="12"/>
      <c r="D597" s="7"/>
      <c r="E597" s="7">
        <v>7.1</v>
      </c>
      <c r="F597" s="55">
        <v>3</v>
      </c>
      <c r="G597" s="7"/>
      <c r="H597" s="7"/>
    </row>
    <row r="598" spans="1:8" ht="12.75">
      <c r="A598" s="19"/>
      <c r="B598" s="54"/>
      <c r="C598" s="12"/>
      <c r="D598" s="7"/>
      <c r="E598" s="7">
        <v>6.56</v>
      </c>
      <c r="F598" s="55">
        <v>3</v>
      </c>
      <c r="G598" s="7"/>
      <c r="H598" s="7"/>
    </row>
    <row r="599" spans="1:8" ht="12.75">
      <c r="A599" s="19"/>
      <c r="B599" s="54"/>
      <c r="C599" s="12"/>
      <c r="D599" s="7"/>
      <c r="E599" s="7">
        <v>6.21</v>
      </c>
      <c r="F599" s="55">
        <v>3</v>
      </c>
      <c r="G599" s="7"/>
      <c r="H599" s="7"/>
    </row>
    <row r="600" spans="1:8" ht="12.75">
      <c r="A600" s="19"/>
      <c r="B600" s="54"/>
      <c r="C600" s="12"/>
      <c r="D600" s="7"/>
      <c r="E600" s="7">
        <v>5.21</v>
      </c>
      <c r="F600" s="55">
        <v>3</v>
      </c>
      <c r="G600" s="7"/>
      <c r="H600" s="7"/>
    </row>
    <row r="601" spans="1:8" ht="12.75">
      <c r="A601" s="19"/>
      <c r="B601" s="54"/>
      <c r="C601" s="12"/>
      <c r="D601" s="7"/>
      <c r="E601" s="7">
        <v>5.53</v>
      </c>
      <c r="F601" s="55">
        <v>3</v>
      </c>
      <c r="G601" s="7"/>
      <c r="H601" s="7"/>
    </row>
    <row r="602" spans="1:8" ht="12.75">
      <c r="A602" s="19"/>
      <c r="B602" s="54"/>
      <c r="C602" s="12"/>
      <c r="D602" s="7"/>
      <c r="E602" s="7">
        <v>5.59</v>
      </c>
      <c r="F602" s="55">
        <v>3</v>
      </c>
      <c r="G602" s="7"/>
      <c r="H602" s="7"/>
    </row>
    <row r="603" spans="1:8" ht="12.75">
      <c r="A603" s="19"/>
      <c r="B603" s="54"/>
      <c r="C603" s="12"/>
      <c r="D603" s="7"/>
      <c r="E603" s="7">
        <v>5.67</v>
      </c>
      <c r="F603" s="55">
        <v>3</v>
      </c>
      <c r="G603" s="7"/>
      <c r="H603" s="7"/>
    </row>
    <row r="604" spans="1:8" ht="12.75">
      <c r="A604" s="19"/>
      <c r="B604" s="54"/>
      <c r="C604" s="12"/>
      <c r="D604" s="7"/>
      <c r="E604" s="7">
        <v>6.4</v>
      </c>
      <c r="F604" s="55">
        <v>3</v>
      </c>
      <c r="G604" s="7"/>
      <c r="H604" s="7"/>
    </row>
    <row r="605" spans="1:8" ht="12.75">
      <c r="A605" s="19"/>
      <c r="B605" s="54"/>
      <c r="C605" s="12"/>
      <c r="D605" s="7"/>
      <c r="E605" s="7">
        <v>5.77</v>
      </c>
      <c r="F605" s="55">
        <v>3</v>
      </c>
      <c r="G605" s="7"/>
      <c r="H605" s="7"/>
    </row>
    <row r="606" spans="1:8" ht="12.75">
      <c r="A606" s="19"/>
      <c r="B606" s="54"/>
      <c r="C606" s="12"/>
      <c r="D606" s="7"/>
      <c r="E606" s="7">
        <v>5.7</v>
      </c>
      <c r="F606" s="55">
        <v>3</v>
      </c>
      <c r="G606" s="7"/>
      <c r="H606" s="7"/>
    </row>
    <row r="607" spans="1:8" ht="12.75">
      <c r="A607" s="19"/>
      <c r="B607" s="54"/>
      <c r="C607" s="12"/>
      <c r="D607" s="7"/>
      <c r="E607" s="7">
        <v>6.46</v>
      </c>
      <c r="F607" s="55">
        <v>3</v>
      </c>
      <c r="G607" s="7"/>
      <c r="H607" s="7"/>
    </row>
    <row r="608" spans="1:8" ht="12.75">
      <c r="A608" s="19"/>
      <c r="B608" s="54"/>
      <c r="C608" s="12"/>
      <c r="D608" s="7"/>
      <c r="E608" s="7">
        <v>7.24</v>
      </c>
      <c r="F608" s="55">
        <v>3</v>
      </c>
      <c r="G608" s="7"/>
      <c r="H608" s="7"/>
    </row>
    <row r="609" spans="1:8" ht="12.75">
      <c r="A609" s="19"/>
      <c r="B609" s="54"/>
      <c r="C609" s="12"/>
      <c r="D609" s="7"/>
      <c r="E609" s="7">
        <v>8.07</v>
      </c>
      <c r="F609" s="55">
        <v>3</v>
      </c>
      <c r="G609" s="7"/>
      <c r="H609" s="7"/>
    </row>
    <row r="610" spans="1:8" ht="12.75">
      <c r="A610" s="19"/>
      <c r="B610" s="54"/>
      <c r="C610" s="12"/>
      <c r="D610" s="7"/>
      <c r="E610" s="7">
        <v>8.82</v>
      </c>
      <c r="F610" s="55">
        <v>3</v>
      </c>
      <c r="G610" s="7"/>
      <c r="H610" s="7"/>
    </row>
    <row r="611" spans="1:8" ht="12.75">
      <c r="A611" s="19"/>
      <c r="B611" s="54"/>
      <c r="C611" s="12"/>
      <c r="D611" s="7"/>
      <c r="E611" s="7">
        <v>8.15</v>
      </c>
      <c r="F611" s="55">
        <v>3</v>
      </c>
      <c r="G611" s="7"/>
      <c r="H611" s="7"/>
    </row>
    <row r="612" spans="1:8" ht="12.75">
      <c r="A612" s="19"/>
      <c r="B612" s="54"/>
      <c r="C612" s="12"/>
      <c r="D612" s="7"/>
      <c r="E612" s="7">
        <v>7.75</v>
      </c>
      <c r="F612" s="55">
        <v>3</v>
      </c>
      <c r="G612" s="7"/>
      <c r="H612" s="7"/>
    </row>
    <row r="613" spans="1:8" ht="12.75">
      <c r="A613" s="19"/>
      <c r="B613" s="54"/>
      <c r="C613" s="12"/>
      <c r="D613" s="7"/>
      <c r="E613" s="7">
        <v>7.63</v>
      </c>
      <c r="F613" s="55">
        <v>3</v>
      </c>
      <c r="G613" s="7"/>
      <c r="H613" s="7"/>
    </row>
    <row r="614" spans="1:8" ht="12.75">
      <c r="A614" s="19"/>
      <c r="B614" s="54"/>
      <c r="C614" s="12"/>
      <c r="D614" s="7"/>
      <c r="E614" s="7">
        <v>7.9</v>
      </c>
      <c r="F614" s="55">
        <v>3</v>
      </c>
      <c r="G614" s="7"/>
      <c r="H614" s="7"/>
    </row>
    <row r="615" spans="1:8" ht="12.75">
      <c r="A615" s="19"/>
      <c r="B615" s="54"/>
      <c r="C615" s="12"/>
      <c r="D615" s="7"/>
      <c r="E615" s="7">
        <v>7.73</v>
      </c>
      <c r="F615" s="55">
        <v>3</v>
      </c>
      <c r="G615" s="7"/>
      <c r="H615" s="7"/>
    </row>
    <row r="616" spans="1:8" ht="12.75">
      <c r="A616" s="19"/>
      <c r="B616" s="54"/>
      <c r="C616" s="12"/>
      <c r="D616" s="7"/>
      <c r="E616" s="7">
        <v>7.36</v>
      </c>
      <c r="F616" s="55">
        <v>3</v>
      </c>
      <c r="G616" s="7"/>
      <c r="H616" s="7"/>
    </row>
    <row r="617" spans="1:8" ht="12.75">
      <c r="A617" s="19"/>
      <c r="B617" s="54"/>
      <c r="C617" s="12"/>
      <c r="D617" s="7"/>
      <c r="E617" s="7">
        <v>6.74</v>
      </c>
      <c r="F617" s="55">
        <v>3</v>
      </c>
      <c r="G617" s="7"/>
      <c r="H617" s="7"/>
    </row>
    <row r="618" spans="1:8" ht="12.75">
      <c r="A618" s="19"/>
      <c r="B618" s="54"/>
      <c r="C618" s="12"/>
      <c r="D618" s="7"/>
      <c r="E618" s="7">
        <v>5.91</v>
      </c>
      <c r="F618" s="55">
        <v>3</v>
      </c>
      <c r="G618" s="7"/>
      <c r="H618" s="7"/>
    </row>
    <row r="619" spans="1:8" ht="12.75">
      <c r="A619" s="19"/>
      <c r="B619" s="54"/>
      <c r="C619" s="12"/>
      <c r="D619" s="7"/>
      <c r="E619" s="7">
        <v>5.57</v>
      </c>
      <c r="F619" s="55">
        <v>3</v>
      </c>
      <c r="G619" s="7"/>
      <c r="H619" s="7"/>
    </row>
    <row r="620" spans="1:8" ht="12.75">
      <c r="A620" s="19"/>
      <c r="B620" s="54"/>
      <c r="C620" s="12"/>
      <c r="D620" s="7"/>
      <c r="E620" s="7">
        <v>5.22</v>
      </c>
      <c r="F620" s="55">
        <v>3</v>
      </c>
      <c r="G620" s="7"/>
      <c r="H620" s="7"/>
    </row>
    <row r="621" spans="1:8" ht="12.75">
      <c r="A621" s="19"/>
      <c r="B621" s="54"/>
      <c r="C621" s="12"/>
      <c r="D621" s="7"/>
      <c r="E621" s="7">
        <v>4.07</v>
      </c>
      <c r="F621" s="55">
        <v>3</v>
      </c>
      <c r="G621" s="7"/>
      <c r="H621" s="7"/>
    </row>
    <row r="622" spans="1:8" ht="12.75">
      <c r="A622" s="19"/>
      <c r="B622" s="54"/>
      <c r="C622" s="12"/>
      <c r="D622" s="7"/>
      <c r="E622" s="7">
        <v>4.04</v>
      </c>
      <c r="F622" s="55">
        <v>3</v>
      </c>
      <c r="G622" s="7"/>
      <c r="H622" s="7"/>
    </row>
    <row r="623" spans="1:8" ht="12.75">
      <c r="A623" s="19"/>
      <c r="B623" s="54"/>
      <c r="C623" s="12"/>
      <c r="D623" s="7"/>
      <c r="E623" s="7">
        <v>3.66</v>
      </c>
      <c r="F623" s="55">
        <v>3</v>
      </c>
      <c r="G623" s="7"/>
      <c r="H623" s="7"/>
    </row>
    <row r="624" spans="1:8" ht="12.75">
      <c r="A624" s="19"/>
      <c r="B624" s="54"/>
      <c r="C624" s="12"/>
      <c r="D624" s="7"/>
      <c r="E624" s="7">
        <v>2.91</v>
      </c>
      <c r="F624" s="55">
        <v>3</v>
      </c>
      <c r="G624" s="7"/>
      <c r="H624" s="7"/>
    </row>
    <row r="625" spans="1:8" ht="12.75">
      <c r="A625" s="19"/>
      <c r="B625" s="54"/>
      <c r="C625" s="12"/>
      <c r="D625" s="7"/>
      <c r="E625" s="7">
        <v>3.22</v>
      </c>
      <c r="F625" s="55">
        <v>3</v>
      </c>
      <c r="G625" s="7"/>
      <c r="H625" s="7"/>
    </row>
    <row r="626" spans="1:8" ht="12.75">
      <c r="A626" s="19"/>
      <c r="B626" s="54"/>
      <c r="C626" s="12"/>
      <c r="D626" s="7"/>
      <c r="E626" s="7">
        <v>2.95</v>
      </c>
      <c r="F626" s="55">
        <v>3</v>
      </c>
      <c r="G626" s="7"/>
      <c r="H626" s="7"/>
    </row>
    <row r="627" spans="1:8" ht="12.75">
      <c r="A627" s="19"/>
      <c r="B627" s="54"/>
      <c r="C627" s="12"/>
      <c r="D627" s="7"/>
      <c r="E627" s="7">
        <v>3.07</v>
      </c>
      <c r="F627" s="55">
        <v>3</v>
      </c>
      <c r="G627" s="7"/>
      <c r="H627" s="7"/>
    </row>
    <row r="628" spans="1:8" ht="12.75">
      <c r="A628" s="19"/>
      <c r="B628" s="54"/>
      <c r="C628" s="12"/>
      <c r="D628" s="7"/>
      <c r="E628" s="7">
        <v>2.95</v>
      </c>
      <c r="F628" s="55">
        <v>3</v>
      </c>
      <c r="G628" s="7"/>
      <c r="H628" s="7"/>
    </row>
    <row r="629" spans="1:8" ht="12.75">
      <c r="A629" s="19"/>
      <c r="B629" s="54"/>
      <c r="C629" s="12"/>
      <c r="D629" s="7"/>
      <c r="E629" s="7">
        <v>3.06</v>
      </c>
      <c r="F629" s="55">
        <v>3</v>
      </c>
      <c r="G629" s="7"/>
      <c r="H629" s="7"/>
    </row>
    <row r="630" spans="1:8" ht="12.75">
      <c r="A630" s="19"/>
      <c r="B630" s="54"/>
      <c r="C630" s="12"/>
      <c r="D630" s="7"/>
      <c r="E630" s="7">
        <v>3.5</v>
      </c>
      <c r="F630" s="55">
        <v>3</v>
      </c>
      <c r="G630" s="7"/>
      <c r="H630" s="7"/>
    </row>
    <row r="631" spans="1:8" ht="12.75">
      <c r="A631" s="19"/>
      <c r="B631" s="54"/>
      <c r="C631" s="12"/>
      <c r="D631" s="7"/>
      <c r="E631" s="7">
        <v>4.14</v>
      </c>
      <c r="F631" s="55">
        <v>3</v>
      </c>
      <c r="G631" s="7"/>
      <c r="H631" s="7"/>
    </row>
    <row r="632" spans="1:8" ht="12.75">
      <c r="A632" s="19"/>
      <c r="B632" s="54"/>
      <c r="C632" s="12"/>
      <c r="D632" s="7"/>
      <c r="E632" s="7">
        <v>4.62</v>
      </c>
      <c r="F632" s="55">
        <v>3</v>
      </c>
      <c r="G632" s="7"/>
      <c r="H632" s="7"/>
    </row>
    <row r="633" spans="1:8" ht="12.75">
      <c r="A633" s="19"/>
      <c r="B633" s="54"/>
      <c r="C633" s="12"/>
      <c r="D633" s="7"/>
      <c r="E633" s="7">
        <v>5.6</v>
      </c>
      <c r="F633" s="55">
        <v>3</v>
      </c>
      <c r="G633" s="7"/>
      <c r="H633" s="7"/>
    </row>
    <row r="634" spans="1:8" ht="12.75">
      <c r="A634" s="19"/>
      <c r="B634" s="54"/>
      <c r="C634" s="12"/>
      <c r="D634" s="7"/>
      <c r="E634" s="7">
        <v>5.73</v>
      </c>
      <c r="F634" s="55">
        <v>3</v>
      </c>
      <c r="G634" s="7"/>
      <c r="H634" s="7"/>
    </row>
    <row r="635" spans="1:8" ht="12.75">
      <c r="A635" s="19"/>
      <c r="B635" s="54"/>
      <c r="C635" s="12"/>
      <c r="D635" s="7"/>
      <c r="E635" s="7">
        <v>5.47</v>
      </c>
      <c r="F635" s="55">
        <v>3</v>
      </c>
      <c r="G635" s="7"/>
      <c r="H635" s="7"/>
    </row>
    <row r="636" spans="1:8" ht="12.75">
      <c r="A636" s="19"/>
      <c r="B636" s="54"/>
      <c r="C636" s="12"/>
      <c r="D636" s="7"/>
      <c r="E636" s="7">
        <v>5.28</v>
      </c>
      <c r="F636" s="55">
        <v>3</v>
      </c>
      <c r="G636" s="7"/>
      <c r="H636" s="7"/>
    </row>
    <row r="637" spans="1:8" ht="12.75">
      <c r="A637" s="19"/>
      <c r="B637" s="54"/>
      <c r="C637" s="12"/>
      <c r="D637" s="7"/>
      <c r="E637" s="7">
        <v>5.14</v>
      </c>
      <c r="F637" s="55">
        <v>3</v>
      </c>
      <c r="G637" s="7"/>
      <c r="H637" s="7"/>
    </row>
    <row r="638" spans="1:8" ht="12.75">
      <c r="A638" s="19"/>
      <c r="B638" s="54"/>
      <c r="C638" s="12"/>
      <c r="D638" s="7"/>
      <c r="E638" s="7">
        <v>4.96</v>
      </c>
      <c r="F638" s="55">
        <v>3</v>
      </c>
      <c r="G638" s="7"/>
      <c r="H638" s="7"/>
    </row>
    <row r="639" spans="1:8" ht="12.75">
      <c r="A639" s="19"/>
      <c r="B639" s="54"/>
      <c r="C639" s="12"/>
      <c r="D639" s="7"/>
      <c r="E639" s="7">
        <v>5.09</v>
      </c>
      <c r="F639" s="55">
        <v>3</v>
      </c>
      <c r="G639" s="7"/>
      <c r="H639" s="7"/>
    </row>
    <row r="640" spans="1:8" ht="12.75">
      <c r="A640" s="19"/>
      <c r="B640" s="54"/>
      <c r="C640" s="12"/>
      <c r="D640" s="7"/>
      <c r="E640" s="7">
        <v>5.09</v>
      </c>
      <c r="F640" s="55">
        <v>3</v>
      </c>
      <c r="G640" s="7"/>
      <c r="H640" s="7"/>
    </row>
    <row r="641" spans="1:8" ht="12.75">
      <c r="A641" s="19"/>
      <c r="B641" s="54"/>
      <c r="C641" s="12"/>
      <c r="D641" s="7"/>
      <c r="E641" s="7">
        <v>4.91</v>
      </c>
      <c r="F641" s="55">
        <v>3</v>
      </c>
      <c r="G641" s="7"/>
      <c r="H641" s="7"/>
    </row>
    <row r="642" spans="1:8" ht="12.75">
      <c r="A642" s="19"/>
      <c r="B642" s="54"/>
      <c r="C642" s="12"/>
      <c r="D642" s="7"/>
      <c r="E642" s="7">
        <v>5.14</v>
      </c>
      <c r="F642" s="55">
        <v>3</v>
      </c>
      <c r="G642" s="7"/>
      <c r="H642" s="7"/>
    </row>
    <row r="643" spans="1:8" ht="12.75">
      <c r="A643" s="19"/>
      <c r="B643" s="54"/>
      <c r="C643" s="12"/>
      <c r="D643" s="7"/>
      <c r="E643" s="7">
        <v>4.93</v>
      </c>
      <c r="F643" s="55">
        <v>3</v>
      </c>
      <c r="G643" s="7"/>
      <c r="H643" s="7"/>
    </row>
    <row r="644" spans="1:8" ht="12.75">
      <c r="A644" s="19"/>
      <c r="B644" s="54"/>
      <c r="C644" s="12"/>
      <c r="D644" s="7"/>
      <c r="E644" s="7">
        <v>4.95</v>
      </c>
      <c r="F644" s="55">
        <v>3</v>
      </c>
      <c r="G644" s="7"/>
      <c r="H644" s="7"/>
    </row>
    <row r="645" spans="1:8" ht="12.75">
      <c r="A645" s="19"/>
      <c r="B645" s="54"/>
      <c r="C645" s="12"/>
      <c r="D645" s="7"/>
      <c r="E645" s="7">
        <v>5.16</v>
      </c>
      <c r="F645" s="55">
        <v>3</v>
      </c>
      <c r="G645" s="7"/>
      <c r="H645" s="7"/>
    </row>
    <row r="646" spans="1:8" ht="12.75">
      <c r="A646" s="19"/>
      <c r="B646" s="54"/>
      <c r="C646" s="12"/>
      <c r="D646" s="7"/>
      <c r="E646" s="7">
        <v>5.03</v>
      </c>
      <c r="F646" s="55">
        <v>3</v>
      </c>
      <c r="G646" s="7"/>
      <c r="H646" s="7"/>
    </row>
    <row r="647" spans="1:8" ht="12.75">
      <c r="A647" s="19"/>
      <c r="B647" s="54"/>
      <c r="C647" s="12"/>
      <c r="D647" s="7"/>
      <c r="E647" s="7">
        <v>4.98</v>
      </c>
      <c r="F647" s="55">
        <v>3</v>
      </c>
      <c r="G647" s="7"/>
      <c r="H647" s="7"/>
    </row>
    <row r="648" spans="1:8" ht="12.75">
      <c r="A648" s="19"/>
      <c r="B648" s="54"/>
      <c r="C648" s="12"/>
      <c r="D648" s="7"/>
      <c r="E648" s="7">
        <v>4.61</v>
      </c>
      <c r="F648" s="55">
        <v>3</v>
      </c>
      <c r="G648" s="7"/>
      <c r="H648" s="7"/>
    </row>
    <row r="649" spans="1:8" ht="12.75">
      <c r="A649" s="19"/>
      <c r="B649" s="54"/>
      <c r="C649" s="12"/>
      <c r="D649" s="7"/>
      <c r="E649" s="7">
        <v>4.39</v>
      </c>
      <c r="F649" s="55">
        <v>3</v>
      </c>
      <c r="G649" s="7"/>
      <c r="H649" s="7"/>
    </row>
    <row r="650" spans="1:8" ht="12.75">
      <c r="A650" s="19"/>
      <c r="B650" s="54"/>
      <c r="C650" s="12"/>
      <c r="D650" s="7"/>
      <c r="E650" s="7">
        <v>4.44</v>
      </c>
      <c r="F650" s="55">
        <v>3</v>
      </c>
      <c r="G650" s="7"/>
      <c r="H650" s="7"/>
    </row>
    <row r="651" spans="1:8" ht="12.75">
      <c r="A651" s="19"/>
      <c r="B651" s="54"/>
      <c r="C651" s="12"/>
      <c r="D651" s="7"/>
      <c r="E651" s="7">
        <v>4.57</v>
      </c>
      <c r="F651" s="55">
        <v>3</v>
      </c>
      <c r="G651" s="7"/>
      <c r="H651" s="7"/>
    </row>
    <row r="652" spans="1:8" ht="12.75">
      <c r="A652" s="19"/>
      <c r="B652" s="54"/>
      <c r="C652" s="12"/>
      <c r="D652" s="7"/>
      <c r="E652" s="7">
        <v>4.68</v>
      </c>
      <c r="F652" s="55">
        <v>3</v>
      </c>
      <c r="G652" s="7"/>
      <c r="H652" s="7"/>
    </row>
    <row r="653" spans="1:8" ht="13.5" thickBot="1">
      <c r="A653" s="29"/>
      <c r="B653" s="57"/>
      <c r="C653" s="28"/>
      <c r="D653" s="8"/>
      <c r="E653" s="8">
        <v>5.2</v>
      </c>
      <c r="F653" s="58">
        <v>3</v>
      </c>
      <c r="G653" s="8"/>
      <c r="H65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Hanno Lustig</dc:creator>
  <cp:keywords/>
  <dc:description/>
  <cp:lastModifiedBy>Hanno Lustig</cp:lastModifiedBy>
  <cp:lastPrinted>2000-03-03T22:17:55Z</cp:lastPrinted>
  <dcterms:created xsi:type="dcterms:W3CDTF">2000-03-03T18:56:43Z</dcterms:created>
  <dcterms:modified xsi:type="dcterms:W3CDTF">2000-07-18T17:15:18Z</dcterms:modified>
  <cp:category/>
  <cp:version/>
  <cp:contentType/>
  <cp:contentStatus/>
</cp:coreProperties>
</file>